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аркування П.Орлика" sheetId="1" r:id="rId1"/>
    <sheet name="паркування Галицького" sheetId="2" r:id="rId2"/>
    <sheet name="паркування Франка" sheetId="3" r:id="rId3"/>
    <sheet name="паркування Лисенка" sheetId="4" r:id="rId4"/>
    <sheet name="паркування Ш-А оновлене" sheetId="5" r:id="rId5"/>
  </sheets>
  <definedNames>
    <definedName name="_xlnm.Print_Area" localSheetId="1">'паркування Галицького'!$A$1:$E$56</definedName>
    <definedName name="_xlnm.Print_Area" localSheetId="3">'паркування Лисенка'!$A$1:$E$56</definedName>
    <definedName name="_xlnm.Print_Area" localSheetId="0">'паркування П.Орлика'!$A$1:$E$56</definedName>
    <definedName name="_xlnm.Print_Area" localSheetId="2">'паркування Франка'!$A$1:$E$56</definedName>
    <definedName name="_xlnm.Print_Area" localSheetId="4">'паркування Ш-А оновлене'!$A$1:$E$56</definedName>
  </definedNames>
  <calcPr fullCalcOnLoad="1"/>
</workbook>
</file>

<file path=xl/comments1.xml><?xml version="1.0" encoding="utf-8"?>
<comments xmlns="http://schemas.openxmlformats.org/spreadsheetml/2006/main">
  <authors>
    <author>Economist</author>
  </authors>
  <commentList>
    <comment ref="B27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4723*1,6*1,05=7935/167,25=47,44</t>
        </r>
      </text>
    </comment>
    <comment ref="B28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7935/167,25=47,44
</t>
        </r>
      </text>
    </comment>
    <comment ref="B30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11дн/366дн*100=3%</t>
        </r>
      </text>
    </comment>
    <comment ref="B34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обладнання:паркувальні автомати, в"їздні і виїздні термінали (по потужності)
</t>
        </r>
      </text>
    </comment>
  </commentList>
</comments>
</file>

<file path=xl/comments2.xml><?xml version="1.0" encoding="utf-8"?>
<comments xmlns="http://schemas.openxmlformats.org/spreadsheetml/2006/main">
  <authors>
    <author>Economist</author>
  </authors>
  <commentList>
    <comment ref="B27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4723*1,6*1,05=7935/167,25=47,44</t>
        </r>
      </text>
    </comment>
    <comment ref="B28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7935/167,25=47,44
</t>
        </r>
      </text>
    </comment>
    <comment ref="B30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11дн/366дн*100=3%</t>
        </r>
      </text>
    </comment>
    <comment ref="B34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обладнання:паркувальні автомати, в"їздні і виїздні термінали (по потужності)
</t>
        </r>
      </text>
    </comment>
  </commentList>
</comments>
</file>

<file path=xl/comments3.xml><?xml version="1.0" encoding="utf-8"?>
<comments xmlns="http://schemas.openxmlformats.org/spreadsheetml/2006/main">
  <authors>
    <author>Economist</author>
  </authors>
  <commentList>
    <comment ref="B27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4723*1,6*1,05=7935/167,25=47,44</t>
        </r>
      </text>
    </comment>
    <comment ref="B28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7935/167,25=47,44
</t>
        </r>
      </text>
    </comment>
    <comment ref="B30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11дн/366дн*100=3%</t>
        </r>
      </text>
    </comment>
    <comment ref="B34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обладнання:паркувальні автомати, в"їздні і виїздні термінали (по потужності)
</t>
        </r>
      </text>
    </comment>
  </commentList>
</comments>
</file>

<file path=xl/comments4.xml><?xml version="1.0" encoding="utf-8"?>
<comments xmlns="http://schemas.openxmlformats.org/spreadsheetml/2006/main">
  <authors>
    <author>Economist</author>
  </authors>
  <commentList>
    <comment ref="B27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4723*1,6*1,05=7935/167,25=47,44</t>
        </r>
      </text>
    </comment>
    <comment ref="B28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7935/167,25=47,44
</t>
        </r>
      </text>
    </comment>
    <comment ref="B30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11дн/366дн*100=3%</t>
        </r>
      </text>
    </comment>
    <comment ref="B34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обладнання:паркувальні автомати, в"їздні і виїздні термінали (по потужності)
</t>
        </r>
      </text>
    </comment>
  </commentList>
</comments>
</file>

<file path=xl/comments5.xml><?xml version="1.0" encoding="utf-8"?>
<comments xmlns="http://schemas.openxmlformats.org/spreadsheetml/2006/main">
  <authors>
    <author>Economist</author>
  </authors>
  <commentList>
    <comment ref="B34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обладнання:паркувальні автомати, в"їздні і виїздні термінали (по потужності)
</t>
        </r>
      </text>
    </comment>
    <comment ref="B30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11дн/366дн*100=3%</t>
        </r>
      </text>
    </comment>
    <comment ref="B28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7935/167,25=47,44
</t>
        </r>
      </text>
    </comment>
    <comment ref="B27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4723*1,6*1,05=7935/167,25=47,44</t>
        </r>
      </text>
    </comment>
  </commentList>
</comments>
</file>

<file path=xl/sharedStrings.xml><?xml version="1.0" encoding="utf-8"?>
<sst xmlns="http://schemas.openxmlformats.org/spreadsheetml/2006/main" count="445" uniqueCount="71">
  <si>
    <t>Розрахунок</t>
  </si>
  <si>
    <t>№з/п</t>
  </si>
  <si>
    <t>Назва витрат</t>
  </si>
  <si>
    <t>Прямі витрати:</t>
  </si>
  <si>
    <t>Разом:</t>
  </si>
  <si>
    <t>грн</t>
  </si>
  <si>
    <t>а</t>
  </si>
  <si>
    <t>б</t>
  </si>
  <si>
    <t>в</t>
  </si>
  <si>
    <t>Матеріальні витрати:</t>
  </si>
  <si>
    <t>Планова виробнича собівартість, в т.ч. :</t>
  </si>
  <si>
    <t>Інші прямі витрати</t>
  </si>
  <si>
    <t>Плановий прибуток (рентабельність12%)</t>
  </si>
  <si>
    <t>Річна вартість послуг</t>
  </si>
  <si>
    <t>ПДВ 20%</t>
  </si>
  <si>
    <t>Загальновиробничі витрати, в т.ч.</t>
  </si>
  <si>
    <t>Амортизація ОЗ</t>
  </si>
  <si>
    <t>Планові витрати з операційної діяльності</t>
  </si>
  <si>
    <t>електроенергія для живлення обладнання</t>
  </si>
  <si>
    <t xml:space="preserve">Витрати на оплату праці, в т.ч. </t>
  </si>
  <si>
    <t>м2</t>
  </si>
  <si>
    <t xml:space="preserve">Площа паркування </t>
  </si>
  <si>
    <t>одиниця</t>
  </si>
  <si>
    <t>Кількість паркувальних місць</t>
  </si>
  <si>
    <t>Одиниця виміру</t>
  </si>
  <si>
    <t>Площа 1 паркувального місця</t>
  </si>
  <si>
    <t>ЄСВ 22%</t>
  </si>
  <si>
    <t>доплата за роботу в нічний час 35%</t>
  </si>
  <si>
    <t>30,5дн*24год*12міс*47,44</t>
  </si>
  <si>
    <t xml:space="preserve">Витрати повязані з експлуатацією території паркувальної зони і службового приміщення , в т.ч. </t>
  </si>
  <si>
    <t>Тариф (за 1 год.) без врахування неділі і святкових днів</t>
  </si>
  <si>
    <t>Повна добова завантаженість</t>
  </si>
  <si>
    <t xml:space="preserve">одиниця </t>
  </si>
  <si>
    <t xml:space="preserve">Добова завантаженість з урахуванням коефіцієнту </t>
  </si>
  <si>
    <t>вартості 1години парко-місця для транспортного засобу (ТЗ)</t>
  </si>
  <si>
    <t xml:space="preserve">Розрахункова кількість днів у році </t>
  </si>
  <si>
    <t>2.1</t>
  </si>
  <si>
    <t>2.2</t>
  </si>
  <si>
    <t>Відпустки 8,33%</t>
  </si>
  <si>
    <t>2.3</t>
  </si>
  <si>
    <t>2.4</t>
  </si>
  <si>
    <t>Вихідні дані для розрахунку тарифу на 1 парко-місце</t>
  </si>
  <si>
    <t>Адміністративні витрати 15% (від п.1  (ПВС))</t>
  </si>
  <si>
    <t>святкові  3%</t>
  </si>
  <si>
    <t>Директор КП"Служба муніципального управління" ДМР</t>
  </si>
  <si>
    <t>В.Суда</t>
  </si>
  <si>
    <t>Витрати за добу (306 днів)</t>
  </si>
  <si>
    <t>Календарна кількість днів у 2021 році</t>
  </si>
  <si>
    <t>Площа паркування (для осіб з інвалідністю)</t>
  </si>
  <si>
    <t>Площа паркування(для розрахунку збору)</t>
  </si>
  <si>
    <t>Сума,грн.</t>
  </si>
  <si>
    <t>Очікуваний коефіцієнт завантаженості</t>
  </si>
  <si>
    <t>на вулиці Шолом-Алейхема</t>
  </si>
  <si>
    <t>Сервісне обслуговування обладнання паркувальних автоматів  спеціалізованими підприємствами поточний ремонт</t>
  </si>
  <si>
    <t xml:space="preserve">Інші виробничі витрати </t>
  </si>
  <si>
    <t>утримання і поточний ремонт території</t>
  </si>
  <si>
    <t xml:space="preserve">утримання та ремонт дорожніх знаків </t>
  </si>
  <si>
    <t>Збір за місця паркування ТЗ (0,03% від мін.з/пл за 1м2 в день)</t>
  </si>
  <si>
    <t>Вихідні і святкові  дні у 2021 році</t>
  </si>
  <si>
    <t>на вулиці Шолом-Алейхема в м.Дрогобичі (паркувальні автомати)</t>
  </si>
  <si>
    <t>Площа 1 паркувального місця (для осіб з інвалідністю)</t>
  </si>
  <si>
    <t>Кількість паркувальних місць  (для осіб з інвалідністю)</t>
  </si>
  <si>
    <t>Повна завантажуваність в оплачуваний період</t>
  </si>
  <si>
    <t>на вулиці Миколи Лисенка</t>
  </si>
  <si>
    <t>на вулиці Миколи Лисенка в м.Дрогобичі (паркувальні автомати)</t>
  </si>
  <si>
    <t>на вулиці Івана Франка(від вул.Нижанківського  до вул.Миколи Лисенка)в м.Дрогобичі (паркувальні автомати)</t>
  </si>
  <si>
    <t xml:space="preserve">на вулиці Івана Франка(від вул.Нижанківського  до вул.Миколи Лисенка)в м.Дрогобичі </t>
  </si>
  <si>
    <t>на вулиці Данила Галицького(від буд. №5 до вул.Жупна)
в м.Дрогобичі (паркувальні автомати)</t>
  </si>
  <si>
    <t xml:space="preserve">на вулиці Данила Галицького(від буд. №5 до вул.Жупна) в м.Дрогобичі </t>
  </si>
  <si>
    <t>на вулиці вулиці Пилипа Орлика(в районі буд. №17)
в м.Дрогобичі (паркувальні автомати)</t>
  </si>
  <si>
    <t xml:space="preserve">на вулиці вулиці Пилипа Орлика(в районі буд. №17) в м.Дрогобичі 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</si>
</sst>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22]d\ mmmm\ yyyy&quot; р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2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9" fontId="3" fillId="33" borderId="0" xfId="0" applyNumberFormat="1" applyFont="1" applyFill="1" applyBorder="1" applyAlignment="1">
      <alignment horizontal="center"/>
    </xf>
    <xf numFmtId="9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 quotePrefix="1">
      <alignment/>
    </xf>
    <xf numFmtId="0" fontId="8" fillId="0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4" fontId="11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9" fontId="11" fillId="0" borderId="10" xfId="0" applyNumberFormat="1" applyFont="1" applyFill="1" applyBorder="1" applyAlignment="1">
      <alignment horizontal="center"/>
    </xf>
    <xf numFmtId="10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55"/>
  <sheetViews>
    <sheetView tabSelected="1" view="pageBreakPreview" zoomScaleSheetLayoutView="100" zoomScalePageLayoutView="0" workbookViewId="0" topLeftCell="A4">
      <selection activeCell="E8" sqref="E8"/>
    </sheetView>
  </sheetViews>
  <sheetFormatPr defaultColWidth="9.140625" defaultRowHeight="12.75"/>
  <cols>
    <col min="1" max="1" width="12.28125" style="0" customWidth="1"/>
    <col min="2" max="2" width="94.8515625" style="0" customWidth="1"/>
    <col min="3" max="3" width="25.140625" style="0" customWidth="1"/>
    <col min="4" max="4" width="23.8515625" style="0" hidden="1" customWidth="1"/>
    <col min="5" max="5" width="26.28125" style="0" customWidth="1"/>
    <col min="7" max="7" width="13.28125" style="0" bestFit="1" customWidth="1"/>
  </cols>
  <sheetData>
    <row r="1" spans="1:4" ht="25.5">
      <c r="A1" s="51" t="s">
        <v>41</v>
      </c>
      <c r="B1" s="51"/>
      <c r="C1" s="51"/>
      <c r="D1" s="51"/>
    </row>
    <row r="2" spans="1:9" ht="48.75" customHeight="1">
      <c r="A2" s="48" t="s">
        <v>69</v>
      </c>
      <c r="B2" s="48"/>
      <c r="C2" s="48"/>
      <c r="D2" s="48"/>
      <c r="E2" s="3"/>
      <c r="F2" s="2"/>
      <c r="G2" s="2"/>
      <c r="H2" s="2"/>
      <c r="I2" s="2"/>
    </row>
    <row r="3" spans="1:9" ht="0.75" customHeight="1">
      <c r="A3" s="14"/>
      <c r="B3" s="14"/>
      <c r="C3" s="14"/>
      <c r="D3" s="14"/>
      <c r="E3" s="3"/>
      <c r="F3" s="2"/>
      <c r="G3" s="2"/>
      <c r="H3" s="2"/>
      <c r="I3" s="2"/>
    </row>
    <row r="4" spans="1:4" ht="20.25">
      <c r="A4" s="11"/>
      <c r="B4" s="12"/>
      <c r="C4" s="11"/>
      <c r="D4" s="5"/>
    </row>
    <row r="5" spans="1:5" ht="26.25">
      <c r="A5" s="54" t="s">
        <v>47</v>
      </c>
      <c r="B5" s="55"/>
      <c r="C5" s="16"/>
      <c r="D5" s="17">
        <v>365</v>
      </c>
      <c r="E5" s="17">
        <v>365</v>
      </c>
    </row>
    <row r="6" spans="1:5" ht="26.25">
      <c r="A6" s="54" t="s">
        <v>58</v>
      </c>
      <c r="B6" s="55"/>
      <c r="C6" s="16"/>
      <c r="D6" s="17">
        <v>59</v>
      </c>
      <c r="E6" s="17">
        <v>59</v>
      </c>
    </row>
    <row r="7" spans="1:5" ht="26.25">
      <c r="A7" s="54" t="s">
        <v>35</v>
      </c>
      <c r="B7" s="55"/>
      <c r="C7" s="16"/>
      <c r="D7" s="17">
        <v>306</v>
      </c>
      <c r="E7" s="17">
        <v>306</v>
      </c>
    </row>
    <row r="8" spans="1:5" ht="26.25">
      <c r="A8" s="46" t="s">
        <v>21</v>
      </c>
      <c r="B8" s="47"/>
      <c r="C8" s="16" t="s">
        <v>20</v>
      </c>
      <c r="D8" s="17">
        <v>605.5</v>
      </c>
      <c r="E8" s="17">
        <v>913</v>
      </c>
    </row>
    <row r="9" spans="1:5" ht="26.25">
      <c r="A9" s="46" t="s">
        <v>48</v>
      </c>
      <c r="B9" s="47"/>
      <c r="C9" s="16" t="s">
        <v>20</v>
      </c>
      <c r="D9" s="17">
        <v>98</v>
      </c>
      <c r="E9" s="17">
        <v>147</v>
      </c>
    </row>
    <row r="10" spans="1:5" ht="26.25">
      <c r="A10" s="46" t="s">
        <v>49</v>
      </c>
      <c r="B10" s="47"/>
      <c r="C10" s="16" t="s">
        <v>20</v>
      </c>
      <c r="D10" s="17">
        <f>D8-98</f>
        <v>507.5</v>
      </c>
      <c r="E10" s="17">
        <f>E8-98</f>
        <v>815</v>
      </c>
    </row>
    <row r="11" spans="1:5" ht="26.25">
      <c r="A11" s="46" t="s">
        <v>25</v>
      </c>
      <c r="B11" s="47"/>
      <c r="C11" s="16" t="s">
        <v>20</v>
      </c>
      <c r="D11" s="17">
        <v>17.5</v>
      </c>
      <c r="E11" s="17">
        <v>17.5</v>
      </c>
    </row>
    <row r="12" spans="1:5" ht="26.25">
      <c r="A12" s="46" t="s">
        <v>60</v>
      </c>
      <c r="B12" s="47"/>
      <c r="C12" s="16" t="s">
        <v>20</v>
      </c>
      <c r="D12" s="17">
        <v>24.5</v>
      </c>
      <c r="E12" s="17">
        <v>24.5</v>
      </c>
    </row>
    <row r="13" spans="1:5" ht="26.25">
      <c r="A13" s="46" t="s">
        <v>23</v>
      </c>
      <c r="B13" s="47"/>
      <c r="C13" s="16" t="s">
        <v>22</v>
      </c>
      <c r="D13" s="17">
        <v>29</v>
      </c>
      <c r="E13" s="17">
        <v>58</v>
      </c>
    </row>
    <row r="14" spans="1:5" ht="26.25">
      <c r="A14" s="46" t="s">
        <v>61</v>
      </c>
      <c r="B14" s="47"/>
      <c r="C14" s="16" t="s">
        <v>22</v>
      </c>
      <c r="D14" s="17">
        <v>4</v>
      </c>
      <c r="E14" s="17">
        <v>6</v>
      </c>
    </row>
    <row r="15" spans="1:6" ht="26.25">
      <c r="A15" s="46" t="s">
        <v>31</v>
      </c>
      <c r="B15" s="47"/>
      <c r="C15" s="16" t="s">
        <v>32</v>
      </c>
      <c r="D15" s="17">
        <f>D13*24</f>
        <v>696</v>
      </c>
      <c r="E15" s="17">
        <f>E13*24</f>
        <v>1392</v>
      </c>
      <c r="F15">
        <f>E13*12</f>
        <v>696</v>
      </c>
    </row>
    <row r="16" spans="1:5" ht="26.25">
      <c r="A16" s="46" t="s">
        <v>62</v>
      </c>
      <c r="B16" s="47"/>
      <c r="C16" s="16" t="s">
        <v>22</v>
      </c>
      <c r="D16" s="17"/>
      <c r="E16" s="17">
        <f>E13*12</f>
        <v>696</v>
      </c>
    </row>
    <row r="17" spans="1:6" ht="26.25">
      <c r="A17" s="46" t="s">
        <v>51</v>
      </c>
      <c r="B17" s="47"/>
      <c r="C17" s="16" t="s">
        <v>22</v>
      </c>
      <c r="D17" s="17">
        <v>0.45</v>
      </c>
      <c r="E17" s="17">
        <v>0.23</v>
      </c>
      <c r="F17">
        <v>0.24</v>
      </c>
    </row>
    <row r="18" spans="1:8" ht="23.25" customHeight="1">
      <c r="A18" s="46" t="s">
        <v>33</v>
      </c>
      <c r="B18" s="47"/>
      <c r="C18" s="16" t="s">
        <v>22</v>
      </c>
      <c r="D18" s="18">
        <f>D15*D17</f>
        <v>313.2</v>
      </c>
      <c r="E18" s="18">
        <f>E16*E17</f>
        <v>160.08</v>
      </c>
      <c r="F18">
        <f>E15*F17</f>
        <v>334.08</v>
      </c>
      <c r="G18" s="6"/>
      <c r="H18" s="7"/>
    </row>
    <row r="19" spans="1:10" ht="22.5" customHeight="1">
      <c r="A19" s="50"/>
      <c r="B19" s="50"/>
      <c r="C19" s="50"/>
      <c r="F19" s="2"/>
      <c r="G19" s="4"/>
      <c r="H19" s="8"/>
      <c r="I19" s="2"/>
      <c r="J19" s="2"/>
    </row>
    <row r="20" spans="1:10" ht="22.5" customHeight="1">
      <c r="A20" s="52" t="s">
        <v>0</v>
      </c>
      <c r="B20" s="52"/>
      <c r="C20" s="52"/>
      <c r="D20" s="52"/>
      <c r="F20" s="2"/>
      <c r="G20" s="4"/>
      <c r="H20" s="15"/>
      <c r="I20" s="2"/>
      <c r="J20" s="2"/>
    </row>
    <row r="21" spans="1:10" ht="22.5" customHeight="1">
      <c r="A21" s="52" t="s">
        <v>34</v>
      </c>
      <c r="B21" s="52"/>
      <c r="C21" s="52"/>
      <c r="D21" s="52"/>
      <c r="F21" s="2"/>
      <c r="G21" s="4"/>
      <c r="H21" s="8"/>
      <c r="I21" s="2"/>
      <c r="J21" s="2"/>
    </row>
    <row r="22" spans="1:10" ht="41.25" customHeight="1">
      <c r="A22" s="53" t="s">
        <v>70</v>
      </c>
      <c r="B22" s="53"/>
      <c r="C22" s="53"/>
      <c r="D22" s="53"/>
      <c r="F22" s="2"/>
      <c r="G22" s="4"/>
      <c r="H22" s="8"/>
      <c r="I22" s="2"/>
      <c r="J22" s="2"/>
    </row>
    <row r="23" spans="1:10" ht="22.5" customHeight="1">
      <c r="A23" s="43"/>
      <c r="B23" s="43"/>
      <c r="C23" s="43"/>
      <c r="D23" s="43"/>
      <c r="F23" s="2"/>
      <c r="G23" s="4"/>
      <c r="H23" s="8"/>
      <c r="I23" s="2"/>
      <c r="J23" s="2"/>
    </row>
    <row r="24" spans="1:10" ht="51.75" customHeight="1">
      <c r="A24" s="10" t="s">
        <v>1</v>
      </c>
      <c r="B24" s="10" t="s">
        <v>2</v>
      </c>
      <c r="C24" s="10" t="s">
        <v>24</v>
      </c>
      <c r="D24" s="10" t="s">
        <v>50</v>
      </c>
      <c r="E24" s="10" t="s">
        <v>50</v>
      </c>
      <c r="F24" s="2"/>
      <c r="G24" s="4"/>
      <c r="H24" s="8"/>
      <c r="I24" s="2"/>
      <c r="J24" s="2"/>
    </row>
    <row r="25" spans="1:10" ht="26.25">
      <c r="A25" s="19">
        <v>1</v>
      </c>
      <c r="B25" s="20" t="s">
        <v>10</v>
      </c>
      <c r="C25" s="21"/>
      <c r="D25" s="38">
        <f>D26+D38</f>
        <v>312558.5474</v>
      </c>
      <c r="E25" s="38">
        <f>E26+E38</f>
        <v>337833.95479999995</v>
      </c>
      <c r="F25" s="2"/>
      <c r="G25" s="9"/>
      <c r="H25" s="9"/>
      <c r="I25" s="2"/>
      <c r="J25" s="2"/>
    </row>
    <row r="26" spans="1:5" ht="26.25">
      <c r="A26" s="22"/>
      <c r="B26" s="20" t="s">
        <v>3</v>
      </c>
      <c r="C26" s="21"/>
      <c r="D26" s="38">
        <f>D27+D33+D35</f>
        <v>17854.9074</v>
      </c>
      <c r="E26" s="38">
        <f>E27+E33+E35</f>
        <v>35709.8148</v>
      </c>
    </row>
    <row r="27" spans="1:5" ht="26.25">
      <c r="A27" s="17" t="s">
        <v>6</v>
      </c>
      <c r="B27" s="23" t="s">
        <v>19</v>
      </c>
      <c r="C27" s="21"/>
      <c r="D27" s="38">
        <f>SUM(D28:D32)</f>
        <v>0</v>
      </c>
      <c r="E27" s="38">
        <v>0</v>
      </c>
    </row>
    <row r="28" spans="1:4" ht="26.25" hidden="1">
      <c r="A28" s="17"/>
      <c r="B28" s="21" t="s">
        <v>28</v>
      </c>
      <c r="C28" s="21"/>
      <c r="D28" s="39"/>
    </row>
    <row r="29" spans="1:4" ht="26.25" hidden="1">
      <c r="A29" s="17"/>
      <c r="B29" s="21" t="s">
        <v>27</v>
      </c>
      <c r="C29" s="24" t="s">
        <v>5</v>
      </c>
      <c r="D29" s="39"/>
    </row>
    <row r="30" spans="1:4" ht="26.25" hidden="1">
      <c r="A30" s="17"/>
      <c r="B30" s="21" t="s">
        <v>43</v>
      </c>
      <c r="C30" s="24" t="s">
        <v>5</v>
      </c>
      <c r="D30" s="39"/>
    </row>
    <row r="31" spans="1:4" ht="26.25" hidden="1">
      <c r="A31" s="17"/>
      <c r="B31" s="21" t="s">
        <v>4</v>
      </c>
      <c r="C31" s="17"/>
      <c r="D31" s="39"/>
    </row>
    <row r="32" spans="1:4" ht="26.25" hidden="1">
      <c r="A32" s="17"/>
      <c r="B32" s="21" t="s">
        <v>38</v>
      </c>
      <c r="C32" s="25" t="s">
        <v>5</v>
      </c>
      <c r="D32" s="39"/>
    </row>
    <row r="33" spans="1:5" ht="26.25">
      <c r="A33" s="17" t="s">
        <v>7</v>
      </c>
      <c r="B33" s="23" t="s">
        <v>9</v>
      </c>
      <c r="C33" s="21"/>
      <c r="D33" s="38">
        <f>D34</f>
        <v>3013.907399999999</v>
      </c>
      <c r="E33" s="38">
        <f>E34</f>
        <v>6027.814799999998</v>
      </c>
    </row>
    <row r="34" spans="1:5" ht="26.25">
      <c r="A34" s="17"/>
      <c r="B34" s="21" t="s">
        <v>18</v>
      </c>
      <c r="C34" s="21"/>
      <c r="D34" s="40">
        <f>0.15*24*355*2.3583</f>
        <v>3013.907399999999</v>
      </c>
      <c r="E34" s="40">
        <f>D34*2</f>
        <v>6027.814799999998</v>
      </c>
    </row>
    <row r="35" spans="1:5" ht="26.25">
      <c r="A35" s="17" t="s">
        <v>8</v>
      </c>
      <c r="B35" s="23" t="s">
        <v>11</v>
      </c>
      <c r="C35" s="21"/>
      <c r="D35" s="41">
        <f>SUM(D36:D37)</f>
        <v>14841</v>
      </c>
      <c r="E35" s="41">
        <f>SUM(E36:E37)</f>
        <v>29682</v>
      </c>
    </row>
    <row r="36" spans="1:7" ht="26.25">
      <c r="A36" s="17"/>
      <c r="B36" s="26" t="s">
        <v>26</v>
      </c>
      <c r="C36" s="24" t="s">
        <v>5</v>
      </c>
      <c r="D36" s="40">
        <v>0</v>
      </c>
      <c r="E36" s="40">
        <v>0</v>
      </c>
      <c r="G36" s="1"/>
    </row>
    <row r="37" spans="1:5" ht="26.25">
      <c r="A37" s="17"/>
      <c r="B37" s="21" t="s">
        <v>16</v>
      </c>
      <c r="C37" s="17" t="s">
        <v>5</v>
      </c>
      <c r="D37" s="40">
        <f>74205/5</f>
        <v>14841</v>
      </c>
      <c r="E37" s="40">
        <f>D37*2</f>
        <v>29682</v>
      </c>
    </row>
    <row r="38" spans="1:7" ht="26.25">
      <c r="A38" s="19">
        <v>2</v>
      </c>
      <c r="B38" s="20" t="s">
        <v>15</v>
      </c>
      <c r="C38" s="21"/>
      <c r="D38" s="38">
        <f>D39+D40+D43+D44</f>
        <v>294703.63999999996</v>
      </c>
      <c r="E38" s="38">
        <f>E39+E40+E43+E44</f>
        <v>302124.13999999996</v>
      </c>
      <c r="G38" s="1"/>
    </row>
    <row r="39" spans="1:5" ht="75.75" customHeight="1">
      <c r="A39" s="27" t="s">
        <v>36</v>
      </c>
      <c r="B39" s="28" t="s">
        <v>53</v>
      </c>
      <c r="C39" s="29" t="s">
        <v>5</v>
      </c>
      <c r="D39" s="37">
        <f>0.1*74205</f>
        <v>7420.5</v>
      </c>
      <c r="E39" s="37">
        <f>D39*2</f>
        <v>14841</v>
      </c>
    </row>
    <row r="40" spans="1:5" ht="69.75" customHeight="1">
      <c r="A40" s="27" t="s">
        <v>37</v>
      </c>
      <c r="B40" s="28" t="s">
        <v>29</v>
      </c>
      <c r="C40" s="29" t="s">
        <v>5</v>
      </c>
      <c r="D40" s="37">
        <f>SUM(D41:D42)</f>
        <v>8000</v>
      </c>
      <c r="E40" s="37">
        <f>SUM(E41:E42)</f>
        <v>8000</v>
      </c>
    </row>
    <row r="41" spans="1:6" ht="22.5" customHeight="1">
      <c r="A41" s="17" t="s">
        <v>6</v>
      </c>
      <c r="B41" s="30" t="s">
        <v>55</v>
      </c>
      <c r="C41" s="21"/>
      <c r="D41" s="29">
        <v>4000</v>
      </c>
      <c r="E41" s="29">
        <v>4000</v>
      </c>
      <c r="F41" s="13"/>
    </row>
    <row r="42" spans="1:5" ht="22.5" customHeight="1">
      <c r="A42" s="17" t="s">
        <v>7</v>
      </c>
      <c r="B42" s="30" t="s">
        <v>56</v>
      </c>
      <c r="C42" s="21"/>
      <c r="D42" s="29">
        <v>4000</v>
      </c>
      <c r="E42" s="29">
        <v>4000</v>
      </c>
    </row>
    <row r="43" spans="1:5" ht="46.5" customHeight="1">
      <c r="A43" s="27" t="s">
        <v>39</v>
      </c>
      <c r="B43" s="31" t="s">
        <v>57</v>
      </c>
      <c r="C43" s="32" t="s">
        <v>5</v>
      </c>
      <c r="D43" s="37">
        <f>0.03/100*6000*(605.05-98)*306</f>
        <v>279283.13999999996</v>
      </c>
      <c r="E43" s="37">
        <f>0.03/100*6000*(605.05-98)*306</f>
        <v>279283.13999999996</v>
      </c>
    </row>
    <row r="44" spans="1:5" ht="27.75" customHeight="1">
      <c r="A44" s="27" t="s">
        <v>40</v>
      </c>
      <c r="B44" s="31" t="s">
        <v>54</v>
      </c>
      <c r="C44" s="32" t="s">
        <v>5</v>
      </c>
      <c r="D44" s="37">
        <v>0</v>
      </c>
      <c r="E44" s="37">
        <v>0</v>
      </c>
    </row>
    <row r="45" spans="1:5" ht="23.25" customHeight="1">
      <c r="A45" s="19">
        <v>3</v>
      </c>
      <c r="B45" s="33" t="s">
        <v>42</v>
      </c>
      <c r="C45" s="17"/>
      <c r="D45" s="38">
        <f>0.15*D25</f>
        <v>46883.78210999999</v>
      </c>
      <c r="E45" s="38">
        <f>0.15*E25</f>
        <v>50675.09321999999</v>
      </c>
    </row>
    <row r="46" spans="1:5" ht="26.25">
      <c r="A46" s="19">
        <v>4</v>
      </c>
      <c r="B46" s="20" t="s">
        <v>17</v>
      </c>
      <c r="C46" s="17"/>
      <c r="D46" s="38">
        <f>D45+D25</f>
        <v>359442.32950999995</v>
      </c>
      <c r="E46" s="38">
        <f>E45+E25</f>
        <v>388509.04801999993</v>
      </c>
    </row>
    <row r="47" spans="1:5" ht="26.25">
      <c r="A47" s="19">
        <v>5</v>
      </c>
      <c r="B47" s="20" t="s">
        <v>12</v>
      </c>
      <c r="C47" s="17" t="s">
        <v>5</v>
      </c>
      <c r="D47" s="38">
        <f>D46*0.12</f>
        <v>43133.07954119999</v>
      </c>
      <c r="E47" s="38">
        <f>E46*0.12</f>
        <v>46621.08576239999</v>
      </c>
    </row>
    <row r="48" spans="1:5" ht="26.25">
      <c r="A48" s="19"/>
      <c r="B48" s="20" t="s">
        <v>13</v>
      </c>
      <c r="C48" s="17" t="s">
        <v>5</v>
      </c>
      <c r="D48" s="38">
        <f>D46+D47</f>
        <v>402575.40905119997</v>
      </c>
      <c r="E48" s="38">
        <f>E46+E47</f>
        <v>435130.13378239993</v>
      </c>
    </row>
    <row r="49" spans="1:5" ht="26.25">
      <c r="A49" s="19">
        <v>6</v>
      </c>
      <c r="B49" s="20" t="s">
        <v>14</v>
      </c>
      <c r="C49" s="17" t="s">
        <v>5</v>
      </c>
      <c r="D49" s="41">
        <f>D48*20%</f>
        <v>80515.08181024</v>
      </c>
      <c r="E49" s="41">
        <f>E48*20%</f>
        <v>87026.02675647999</v>
      </c>
    </row>
    <row r="50" spans="1:5" ht="25.5">
      <c r="A50" s="20"/>
      <c r="B50" s="20" t="s">
        <v>4</v>
      </c>
      <c r="C50" s="19" t="s">
        <v>5</v>
      </c>
      <c r="D50" s="42">
        <f>D48+D49</f>
        <v>483090.49086143996</v>
      </c>
      <c r="E50" s="38">
        <f>E48+E49</f>
        <v>522156.1605388799</v>
      </c>
    </row>
    <row r="51" spans="1:5" ht="24.75" customHeight="1">
      <c r="A51" s="19">
        <v>7</v>
      </c>
      <c r="B51" s="34" t="s">
        <v>46</v>
      </c>
      <c r="C51" s="17" t="s">
        <v>5</v>
      </c>
      <c r="D51" s="37">
        <f>D50/D7</f>
        <v>1578.7270943184312</v>
      </c>
      <c r="E51" s="37">
        <f>E50/E18</f>
        <v>3261.8450808275857</v>
      </c>
    </row>
    <row r="52" spans="1:6" ht="51">
      <c r="A52" s="35">
        <v>8</v>
      </c>
      <c r="B52" s="33" t="s">
        <v>30</v>
      </c>
      <c r="C52" s="36"/>
      <c r="D52" s="37">
        <f>D51/D18</f>
        <v>5.040635677900483</v>
      </c>
      <c r="E52" s="37">
        <f>E51/D18</f>
        <v>10.41457560928348</v>
      </c>
      <c r="F52">
        <f>E51/F18</f>
        <v>9.763664633703263</v>
      </c>
    </row>
    <row r="55" spans="1:6" ht="26.25">
      <c r="A55" s="49" t="s">
        <v>44</v>
      </c>
      <c r="B55" s="49"/>
      <c r="C55" s="44"/>
      <c r="D55" s="45" t="s">
        <v>45</v>
      </c>
      <c r="E55" s="49" t="s">
        <v>45</v>
      </c>
      <c r="F55" s="49"/>
    </row>
  </sheetData>
  <sheetProtection/>
  <mergeCells count="22">
    <mergeCell ref="A21:D21"/>
    <mergeCell ref="A22:D22"/>
    <mergeCell ref="A55:B55"/>
    <mergeCell ref="E55:F55"/>
    <mergeCell ref="A15:B15"/>
    <mergeCell ref="A16:B16"/>
    <mergeCell ref="A17:B17"/>
    <mergeCell ref="A18:B18"/>
    <mergeCell ref="A19:C19"/>
    <mergeCell ref="A20:D20"/>
    <mergeCell ref="A9:B9"/>
    <mergeCell ref="A10:B10"/>
    <mergeCell ref="A11:B11"/>
    <mergeCell ref="A12:B12"/>
    <mergeCell ref="A13:B13"/>
    <mergeCell ref="A14:B14"/>
    <mergeCell ref="A1:D1"/>
    <mergeCell ref="A2:D2"/>
    <mergeCell ref="A5:B5"/>
    <mergeCell ref="A6:B6"/>
    <mergeCell ref="A7:B7"/>
    <mergeCell ref="A8:B8"/>
  </mergeCells>
  <printOptions/>
  <pageMargins left="0.75" right="0.75" top="0.5" bottom="0.54" header="0.5" footer="0.5"/>
  <pageSetup horizontalDpi="600" verticalDpi="600" orientation="portrait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J55"/>
  <sheetViews>
    <sheetView view="pageBreakPreview" zoomScaleSheetLayoutView="100" zoomScalePageLayoutView="0" workbookViewId="0" topLeftCell="A4">
      <selection activeCell="E8" sqref="E8"/>
    </sheetView>
  </sheetViews>
  <sheetFormatPr defaultColWidth="9.140625" defaultRowHeight="12.75"/>
  <cols>
    <col min="1" max="1" width="12.28125" style="0" customWidth="1"/>
    <col min="2" max="2" width="94.8515625" style="0" customWidth="1"/>
    <col min="3" max="3" width="25.140625" style="0" customWidth="1"/>
    <col min="4" max="4" width="23.8515625" style="0" hidden="1" customWidth="1"/>
    <col min="5" max="5" width="26.28125" style="0" customWidth="1"/>
    <col min="7" max="7" width="13.28125" style="0" bestFit="1" customWidth="1"/>
  </cols>
  <sheetData>
    <row r="1" spans="1:4" ht="25.5">
      <c r="A1" s="51" t="s">
        <v>41</v>
      </c>
      <c r="B1" s="51"/>
      <c r="C1" s="51"/>
      <c r="D1" s="51"/>
    </row>
    <row r="2" spans="1:9" ht="48.75" customHeight="1">
      <c r="A2" s="48" t="s">
        <v>67</v>
      </c>
      <c r="B2" s="48"/>
      <c r="C2" s="48"/>
      <c r="D2" s="48"/>
      <c r="E2" s="3"/>
      <c r="F2" s="2"/>
      <c r="G2" s="2"/>
      <c r="H2" s="2"/>
      <c r="I2" s="2"/>
    </row>
    <row r="3" spans="1:9" ht="0.75" customHeight="1">
      <c r="A3" s="14"/>
      <c r="B3" s="14"/>
      <c r="C3" s="14"/>
      <c r="D3" s="14"/>
      <c r="E3" s="3"/>
      <c r="F3" s="2"/>
      <c r="G3" s="2"/>
      <c r="H3" s="2"/>
      <c r="I3" s="2"/>
    </row>
    <row r="4" spans="1:4" ht="20.25">
      <c r="A4" s="11"/>
      <c r="B4" s="12"/>
      <c r="C4" s="11"/>
      <c r="D4" s="5"/>
    </row>
    <row r="5" spans="1:5" ht="26.25">
      <c r="A5" s="54" t="s">
        <v>47</v>
      </c>
      <c r="B5" s="55"/>
      <c r="C5" s="16"/>
      <c r="D5" s="17">
        <v>365</v>
      </c>
      <c r="E5" s="17">
        <v>365</v>
      </c>
    </row>
    <row r="6" spans="1:5" ht="26.25">
      <c r="A6" s="54" t="s">
        <v>58</v>
      </c>
      <c r="B6" s="55"/>
      <c r="C6" s="16"/>
      <c r="D6" s="17">
        <v>59</v>
      </c>
      <c r="E6" s="17">
        <v>59</v>
      </c>
    </row>
    <row r="7" spans="1:5" ht="26.25">
      <c r="A7" s="54" t="s">
        <v>35</v>
      </c>
      <c r="B7" s="55"/>
      <c r="C7" s="16"/>
      <c r="D7" s="17">
        <v>306</v>
      </c>
      <c r="E7" s="17">
        <v>306</v>
      </c>
    </row>
    <row r="8" spans="1:5" ht="26.25">
      <c r="A8" s="46" t="s">
        <v>21</v>
      </c>
      <c r="B8" s="47"/>
      <c r="C8" s="16" t="s">
        <v>20</v>
      </c>
      <c r="D8" s="17">
        <v>605.5</v>
      </c>
      <c r="E8" s="17">
        <v>658</v>
      </c>
    </row>
    <row r="9" spans="1:5" ht="26.25">
      <c r="A9" s="46" t="s">
        <v>48</v>
      </c>
      <c r="B9" s="47"/>
      <c r="C9" s="16" t="s">
        <v>20</v>
      </c>
      <c r="D9" s="17">
        <v>98</v>
      </c>
      <c r="E9" s="17">
        <v>98</v>
      </c>
    </row>
    <row r="10" spans="1:5" ht="26.25">
      <c r="A10" s="46" t="s">
        <v>49</v>
      </c>
      <c r="B10" s="47"/>
      <c r="C10" s="16" t="s">
        <v>20</v>
      </c>
      <c r="D10" s="17">
        <f>D8-98</f>
        <v>507.5</v>
      </c>
      <c r="E10" s="17">
        <f>E8-98</f>
        <v>560</v>
      </c>
    </row>
    <row r="11" spans="1:5" ht="26.25">
      <c r="A11" s="46" t="s">
        <v>25</v>
      </c>
      <c r="B11" s="47"/>
      <c r="C11" s="16" t="s">
        <v>20</v>
      </c>
      <c r="D11" s="17">
        <v>17.5</v>
      </c>
      <c r="E11" s="17">
        <v>17.5</v>
      </c>
    </row>
    <row r="12" spans="1:5" ht="26.25">
      <c r="A12" s="46" t="s">
        <v>60</v>
      </c>
      <c r="B12" s="47"/>
      <c r="C12" s="16" t="s">
        <v>20</v>
      </c>
      <c r="D12" s="17">
        <v>24.5</v>
      </c>
      <c r="E12" s="17">
        <v>24.5</v>
      </c>
    </row>
    <row r="13" spans="1:5" ht="26.25">
      <c r="A13" s="46" t="s">
        <v>23</v>
      </c>
      <c r="B13" s="47"/>
      <c r="C13" s="16" t="s">
        <v>22</v>
      </c>
      <c r="D13" s="17">
        <v>29</v>
      </c>
      <c r="E13" s="17">
        <v>32</v>
      </c>
    </row>
    <row r="14" spans="1:5" ht="26.25">
      <c r="A14" s="46" t="s">
        <v>61</v>
      </c>
      <c r="B14" s="47"/>
      <c r="C14" s="16" t="s">
        <v>22</v>
      </c>
      <c r="D14" s="17">
        <v>4</v>
      </c>
      <c r="E14" s="17">
        <v>4</v>
      </c>
    </row>
    <row r="15" spans="1:6" ht="26.25">
      <c r="A15" s="46" t="s">
        <v>31</v>
      </c>
      <c r="B15" s="47"/>
      <c r="C15" s="16" t="s">
        <v>32</v>
      </c>
      <c r="D15" s="17">
        <f>D13*24</f>
        <v>696</v>
      </c>
      <c r="E15" s="17">
        <f>E13*24</f>
        <v>768</v>
      </c>
      <c r="F15">
        <f>E13*12</f>
        <v>384</v>
      </c>
    </row>
    <row r="16" spans="1:5" ht="26.25">
      <c r="A16" s="46" t="s">
        <v>62</v>
      </c>
      <c r="B16" s="47"/>
      <c r="C16" s="16" t="s">
        <v>22</v>
      </c>
      <c r="D16" s="17"/>
      <c r="E16" s="17">
        <f>E13*12</f>
        <v>384</v>
      </c>
    </row>
    <row r="17" spans="1:6" ht="26.25">
      <c r="A17" s="46" t="s">
        <v>51</v>
      </c>
      <c r="B17" s="47"/>
      <c r="C17" s="16" t="s">
        <v>22</v>
      </c>
      <c r="D17" s="17">
        <v>0.45</v>
      </c>
      <c r="E17" s="17">
        <v>0.43</v>
      </c>
      <c r="F17">
        <v>0.24</v>
      </c>
    </row>
    <row r="18" spans="1:8" ht="23.25" customHeight="1">
      <c r="A18" s="46" t="s">
        <v>33</v>
      </c>
      <c r="B18" s="47"/>
      <c r="C18" s="16" t="s">
        <v>22</v>
      </c>
      <c r="D18" s="18">
        <f>D15*D17</f>
        <v>313.2</v>
      </c>
      <c r="E18" s="18">
        <f>E16*E17</f>
        <v>165.12</v>
      </c>
      <c r="F18">
        <f>E15*F17</f>
        <v>184.32</v>
      </c>
      <c r="G18" s="6"/>
      <c r="H18" s="7"/>
    </row>
    <row r="19" spans="1:10" ht="22.5" customHeight="1">
      <c r="A19" s="50"/>
      <c r="B19" s="50"/>
      <c r="C19" s="50"/>
      <c r="F19" s="2"/>
      <c r="G19" s="4"/>
      <c r="H19" s="8"/>
      <c r="I19" s="2"/>
      <c r="J19" s="2"/>
    </row>
    <row r="20" spans="1:10" ht="22.5" customHeight="1">
      <c r="A20" s="52" t="s">
        <v>0</v>
      </c>
      <c r="B20" s="52"/>
      <c r="C20" s="52"/>
      <c r="D20" s="52"/>
      <c r="F20" s="2"/>
      <c r="G20" s="4"/>
      <c r="H20" s="15"/>
      <c r="I20" s="2"/>
      <c r="J20" s="2"/>
    </row>
    <row r="21" spans="1:10" ht="22.5" customHeight="1">
      <c r="A21" s="52" t="s">
        <v>34</v>
      </c>
      <c r="B21" s="52"/>
      <c r="C21" s="52"/>
      <c r="D21" s="52"/>
      <c r="F21" s="2"/>
      <c r="G21" s="4"/>
      <c r="H21" s="8"/>
      <c r="I21" s="2"/>
      <c r="J21" s="2"/>
    </row>
    <row r="22" spans="1:10" ht="41.25" customHeight="1">
      <c r="A22" s="53" t="s">
        <v>68</v>
      </c>
      <c r="B22" s="53"/>
      <c r="C22" s="53"/>
      <c r="D22" s="53"/>
      <c r="F22" s="2"/>
      <c r="G22" s="4"/>
      <c r="H22" s="8"/>
      <c r="I22" s="2"/>
      <c r="J22" s="2"/>
    </row>
    <row r="23" spans="1:10" ht="22.5" customHeight="1">
      <c r="A23" s="43"/>
      <c r="B23" s="43"/>
      <c r="C23" s="43"/>
      <c r="D23" s="43"/>
      <c r="F23" s="2"/>
      <c r="G23" s="4"/>
      <c r="H23" s="8"/>
      <c r="I23" s="2"/>
      <c r="J23" s="2"/>
    </row>
    <row r="24" spans="1:10" ht="51.75" customHeight="1">
      <c r="A24" s="10" t="s">
        <v>1</v>
      </c>
      <c r="B24" s="10" t="s">
        <v>2</v>
      </c>
      <c r="C24" s="10" t="s">
        <v>24</v>
      </c>
      <c r="D24" s="10" t="s">
        <v>50</v>
      </c>
      <c r="E24" s="10" t="s">
        <v>50</v>
      </c>
      <c r="F24" s="2"/>
      <c r="G24" s="4"/>
      <c r="H24" s="8"/>
      <c r="I24" s="2"/>
      <c r="J24" s="2"/>
    </row>
    <row r="25" spans="1:10" ht="26.25">
      <c r="A25" s="19">
        <v>1</v>
      </c>
      <c r="B25" s="20" t="s">
        <v>10</v>
      </c>
      <c r="C25" s="21"/>
      <c r="D25" s="38">
        <f>D26+D38</f>
        <v>312558.5474</v>
      </c>
      <c r="E25" s="38">
        <f>E26+E38</f>
        <v>337833.95479999995</v>
      </c>
      <c r="F25" s="2"/>
      <c r="G25" s="9"/>
      <c r="H25" s="9"/>
      <c r="I25" s="2"/>
      <c r="J25" s="2"/>
    </row>
    <row r="26" spans="1:5" ht="26.25">
      <c r="A26" s="22"/>
      <c r="B26" s="20" t="s">
        <v>3</v>
      </c>
      <c r="C26" s="21"/>
      <c r="D26" s="38">
        <f>D27+D33+D35</f>
        <v>17854.9074</v>
      </c>
      <c r="E26" s="38">
        <f>E27+E33+E35</f>
        <v>35709.8148</v>
      </c>
    </row>
    <row r="27" spans="1:5" ht="26.25">
      <c r="A27" s="17" t="s">
        <v>6</v>
      </c>
      <c r="B27" s="23" t="s">
        <v>19</v>
      </c>
      <c r="C27" s="21"/>
      <c r="D27" s="38">
        <f>SUM(D28:D32)</f>
        <v>0</v>
      </c>
      <c r="E27" s="38">
        <v>0</v>
      </c>
    </row>
    <row r="28" spans="1:4" ht="26.25" hidden="1">
      <c r="A28" s="17"/>
      <c r="B28" s="21" t="s">
        <v>28</v>
      </c>
      <c r="C28" s="21"/>
      <c r="D28" s="39"/>
    </row>
    <row r="29" spans="1:4" ht="26.25" hidden="1">
      <c r="A29" s="17"/>
      <c r="B29" s="21" t="s">
        <v>27</v>
      </c>
      <c r="C29" s="24" t="s">
        <v>5</v>
      </c>
      <c r="D29" s="39"/>
    </row>
    <row r="30" spans="1:4" ht="26.25" hidden="1">
      <c r="A30" s="17"/>
      <c r="B30" s="21" t="s">
        <v>43</v>
      </c>
      <c r="C30" s="24" t="s">
        <v>5</v>
      </c>
      <c r="D30" s="39"/>
    </row>
    <row r="31" spans="1:4" ht="26.25" hidden="1">
      <c r="A31" s="17"/>
      <c r="B31" s="21" t="s">
        <v>4</v>
      </c>
      <c r="C31" s="17"/>
      <c r="D31" s="39"/>
    </row>
    <row r="32" spans="1:4" ht="26.25" hidden="1">
      <c r="A32" s="17"/>
      <c r="B32" s="21" t="s">
        <v>38</v>
      </c>
      <c r="C32" s="25" t="s">
        <v>5</v>
      </c>
      <c r="D32" s="39"/>
    </row>
    <row r="33" spans="1:5" ht="26.25">
      <c r="A33" s="17" t="s">
        <v>7</v>
      </c>
      <c r="B33" s="23" t="s">
        <v>9</v>
      </c>
      <c r="C33" s="21"/>
      <c r="D33" s="38">
        <f>D34</f>
        <v>3013.907399999999</v>
      </c>
      <c r="E33" s="38">
        <f>E34</f>
        <v>6027.814799999998</v>
      </c>
    </row>
    <row r="34" spans="1:5" ht="26.25">
      <c r="A34" s="17"/>
      <c r="B34" s="21" t="s">
        <v>18</v>
      </c>
      <c r="C34" s="21"/>
      <c r="D34" s="40">
        <f>0.15*24*355*2.3583</f>
        <v>3013.907399999999</v>
      </c>
      <c r="E34" s="40">
        <f>D34*2</f>
        <v>6027.814799999998</v>
      </c>
    </row>
    <row r="35" spans="1:5" ht="26.25">
      <c r="A35" s="17" t="s">
        <v>8</v>
      </c>
      <c r="B35" s="23" t="s">
        <v>11</v>
      </c>
      <c r="C35" s="21"/>
      <c r="D35" s="41">
        <f>SUM(D36:D37)</f>
        <v>14841</v>
      </c>
      <c r="E35" s="41">
        <f>SUM(E36:E37)</f>
        <v>29682</v>
      </c>
    </row>
    <row r="36" spans="1:7" ht="26.25">
      <c r="A36" s="17"/>
      <c r="B36" s="26" t="s">
        <v>26</v>
      </c>
      <c r="C36" s="24" t="s">
        <v>5</v>
      </c>
      <c r="D36" s="40">
        <v>0</v>
      </c>
      <c r="E36" s="40">
        <v>0</v>
      </c>
      <c r="G36" s="1"/>
    </row>
    <row r="37" spans="1:5" ht="26.25">
      <c r="A37" s="17"/>
      <c r="B37" s="21" t="s">
        <v>16</v>
      </c>
      <c r="C37" s="17" t="s">
        <v>5</v>
      </c>
      <c r="D37" s="40">
        <f>74205/5</f>
        <v>14841</v>
      </c>
      <c r="E37" s="40">
        <f>D37*2</f>
        <v>29682</v>
      </c>
    </row>
    <row r="38" spans="1:7" ht="26.25">
      <c r="A38" s="19">
        <v>2</v>
      </c>
      <c r="B38" s="20" t="s">
        <v>15</v>
      </c>
      <c r="C38" s="21"/>
      <c r="D38" s="38">
        <f>D39+D40+D43+D44</f>
        <v>294703.63999999996</v>
      </c>
      <c r="E38" s="38">
        <f>E39+E40+E43+E44</f>
        <v>302124.13999999996</v>
      </c>
      <c r="G38" s="1"/>
    </row>
    <row r="39" spans="1:5" ht="75.75" customHeight="1">
      <c r="A39" s="27" t="s">
        <v>36</v>
      </c>
      <c r="B39" s="28" t="s">
        <v>53</v>
      </c>
      <c r="C39" s="29" t="s">
        <v>5</v>
      </c>
      <c r="D39" s="37">
        <f>0.1*74205</f>
        <v>7420.5</v>
      </c>
      <c r="E39" s="37">
        <f>D39*2</f>
        <v>14841</v>
      </c>
    </row>
    <row r="40" spans="1:5" ht="69.75" customHeight="1">
      <c r="A40" s="27" t="s">
        <v>37</v>
      </c>
      <c r="B40" s="28" t="s">
        <v>29</v>
      </c>
      <c r="C40" s="29" t="s">
        <v>5</v>
      </c>
      <c r="D40" s="37">
        <f>SUM(D41:D42)</f>
        <v>8000</v>
      </c>
      <c r="E40" s="37">
        <f>SUM(E41:E42)</f>
        <v>8000</v>
      </c>
    </row>
    <row r="41" spans="1:6" ht="22.5" customHeight="1">
      <c r="A41" s="17" t="s">
        <v>6</v>
      </c>
      <c r="B41" s="30" t="s">
        <v>55</v>
      </c>
      <c r="C41" s="21"/>
      <c r="D41" s="29">
        <v>4000</v>
      </c>
      <c r="E41" s="29">
        <v>4000</v>
      </c>
      <c r="F41" s="13"/>
    </row>
    <row r="42" spans="1:5" ht="22.5" customHeight="1">
      <c r="A42" s="17" t="s">
        <v>7</v>
      </c>
      <c r="B42" s="30" t="s">
        <v>56</v>
      </c>
      <c r="C42" s="21"/>
      <c r="D42" s="29">
        <v>4000</v>
      </c>
      <c r="E42" s="29">
        <v>4000</v>
      </c>
    </row>
    <row r="43" spans="1:5" ht="46.5" customHeight="1">
      <c r="A43" s="27" t="s">
        <v>39</v>
      </c>
      <c r="B43" s="31" t="s">
        <v>57</v>
      </c>
      <c r="C43" s="32" t="s">
        <v>5</v>
      </c>
      <c r="D43" s="37">
        <f>0.03/100*6000*(605.05-98)*306</f>
        <v>279283.13999999996</v>
      </c>
      <c r="E43" s="37">
        <f>0.03/100*6000*(605.05-98)*306</f>
        <v>279283.13999999996</v>
      </c>
    </row>
    <row r="44" spans="1:5" ht="27.75" customHeight="1">
      <c r="A44" s="27" t="s">
        <v>40</v>
      </c>
      <c r="B44" s="31" t="s">
        <v>54</v>
      </c>
      <c r="C44" s="32" t="s">
        <v>5</v>
      </c>
      <c r="D44" s="37">
        <v>0</v>
      </c>
      <c r="E44" s="37">
        <v>0</v>
      </c>
    </row>
    <row r="45" spans="1:5" ht="23.25" customHeight="1">
      <c r="A45" s="19">
        <v>3</v>
      </c>
      <c r="B45" s="33" t="s">
        <v>42</v>
      </c>
      <c r="C45" s="17"/>
      <c r="D45" s="38">
        <f>0.15*D25</f>
        <v>46883.78210999999</v>
      </c>
      <c r="E45" s="38">
        <f>0.15*E25</f>
        <v>50675.09321999999</v>
      </c>
    </row>
    <row r="46" spans="1:5" ht="26.25">
      <c r="A46" s="19">
        <v>4</v>
      </c>
      <c r="B46" s="20" t="s">
        <v>17</v>
      </c>
      <c r="C46" s="17"/>
      <c r="D46" s="38">
        <f>D45+D25</f>
        <v>359442.32950999995</v>
      </c>
      <c r="E46" s="38">
        <f>E45+E25</f>
        <v>388509.04801999993</v>
      </c>
    </row>
    <row r="47" spans="1:5" ht="26.25">
      <c r="A47" s="19">
        <v>5</v>
      </c>
      <c r="B47" s="20" t="s">
        <v>12</v>
      </c>
      <c r="C47" s="17" t="s">
        <v>5</v>
      </c>
      <c r="D47" s="38">
        <f>D46*0.12</f>
        <v>43133.07954119999</v>
      </c>
      <c r="E47" s="38">
        <f>E46*0.12</f>
        <v>46621.08576239999</v>
      </c>
    </row>
    <row r="48" spans="1:5" ht="26.25">
      <c r="A48" s="19"/>
      <c r="B48" s="20" t="s">
        <v>13</v>
      </c>
      <c r="C48" s="17" t="s">
        <v>5</v>
      </c>
      <c r="D48" s="38">
        <f>D46+D47</f>
        <v>402575.40905119997</v>
      </c>
      <c r="E48" s="38">
        <f>E46+E47</f>
        <v>435130.13378239993</v>
      </c>
    </row>
    <row r="49" spans="1:5" ht="26.25">
      <c r="A49" s="19">
        <v>6</v>
      </c>
      <c r="B49" s="20" t="s">
        <v>14</v>
      </c>
      <c r="C49" s="17" t="s">
        <v>5</v>
      </c>
      <c r="D49" s="41">
        <f>D48*20%</f>
        <v>80515.08181024</v>
      </c>
      <c r="E49" s="41">
        <f>E48*20%</f>
        <v>87026.02675647999</v>
      </c>
    </row>
    <row r="50" spans="1:5" ht="25.5">
      <c r="A50" s="20"/>
      <c r="B50" s="20" t="s">
        <v>4</v>
      </c>
      <c r="C50" s="19" t="s">
        <v>5</v>
      </c>
      <c r="D50" s="42">
        <f>D48+D49</f>
        <v>483090.49086143996</v>
      </c>
      <c r="E50" s="38">
        <f>E48+E49</f>
        <v>522156.1605388799</v>
      </c>
    </row>
    <row r="51" spans="1:5" ht="24.75" customHeight="1">
      <c r="A51" s="19">
        <v>7</v>
      </c>
      <c r="B51" s="34" t="s">
        <v>46</v>
      </c>
      <c r="C51" s="17" t="s">
        <v>5</v>
      </c>
      <c r="D51" s="37">
        <f>D50/D7</f>
        <v>1578.7270943184312</v>
      </c>
      <c r="E51" s="37">
        <f>E50/E18</f>
        <v>3162.2829489999995</v>
      </c>
    </row>
    <row r="52" spans="1:6" ht="51">
      <c r="A52" s="35">
        <v>8</v>
      </c>
      <c r="B52" s="33" t="s">
        <v>30</v>
      </c>
      <c r="C52" s="36"/>
      <c r="D52" s="37">
        <f>D51/D18</f>
        <v>5.040635677900483</v>
      </c>
      <c r="E52" s="37">
        <f>E51/D18</f>
        <v>10.09668885376756</v>
      </c>
      <c r="F52">
        <f>E51/F18</f>
        <v>17.156483013237846</v>
      </c>
    </row>
    <row r="55" spans="1:6" ht="26.25">
      <c r="A55" s="49" t="s">
        <v>44</v>
      </c>
      <c r="B55" s="49"/>
      <c r="C55" s="44"/>
      <c r="D55" s="45" t="s">
        <v>45</v>
      </c>
      <c r="E55" s="49" t="s">
        <v>45</v>
      </c>
      <c r="F55" s="49"/>
    </row>
  </sheetData>
  <sheetProtection/>
  <mergeCells count="22">
    <mergeCell ref="A21:D21"/>
    <mergeCell ref="A22:D22"/>
    <mergeCell ref="A55:B55"/>
    <mergeCell ref="E55:F55"/>
    <mergeCell ref="A15:B15"/>
    <mergeCell ref="A16:B16"/>
    <mergeCell ref="A17:B17"/>
    <mergeCell ref="A18:B18"/>
    <mergeCell ref="A19:C19"/>
    <mergeCell ref="A20:D20"/>
    <mergeCell ref="A9:B9"/>
    <mergeCell ref="A10:B10"/>
    <mergeCell ref="A11:B11"/>
    <mergeCell ref="A12:B12"/>
    <mergeCell ref="A13:B13"/>
    <mergeCell ref="A14:B14"/>
    <mergeCell ref="A1:D1"/>
    <mergeCell ref="A2:D2"/>
    <mergeCell ref="A5:B5"/>
    <mergeCell ref="A6:B6"/>
    <mergeCell ref="A7:B7"/>
    <mergeCell ref="A8:B8"/>
  </mergeCells>
  <printOptions/>
  <pageMargins left="0.75" right="0.75" top="0.5" bottom="0.54" header="0.5" footer="0.5"/>
  <pageSetup horizontalDpi="600" verticalDpi="600" orientation="portrait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55"/>
  <sheetViews>
    <sheetView view="pageBreakPreview" zoomScaleSheetLayoutView="100" zoomScalePageLayoutView="0" workbookViewId="0" topLeftCell="A4">
      <selection activeCell="E20" sqref="E20"/>
    </sheetView>
  </sheetViews>
  <sheetFormatPr defaultColWidth="9.140625" defaultRowHeight="12.75"/>
  <cols>
    <col min="1" max="1" width="12.28125" style="0" customWidth="1"/>
    <col min="2" max="2" width="94.8515625" style="0" customWidth="1"/>
    <col min="3" max="3" width="25.140625" style="0" customWidth="1"/>
    <col min="4" max="4" width="23.8515625" style="0" hidden="1" customWidth="1"/>
    <col min="5" max="5" width="26.28125" style="0" customWidth="1"/>
    <col min="7" max="7" width="13.28125" style="0" bestFit="1" customWidth="1"/>
  </cols>
  <sheetData>
    <row r="1" spans="1:4" ht="25.5">
      <c r="A1" s="51" t="s">
        <v>41</v>
      </c>
      <c r="B1" s="51"/>
      <c r="C1" s="51"/>
      <c r="D1" s="51"/>
    </row>
    <row r="2" spans="1:9" ht="48.75" customHeight="1">
      <c r="A2" s="48" t="s">
        <v>65</v>
      </c>
      <c r="B2" s="48"/>
      <c r="C2" s="48"/>
      <c r="D2" s="48"/>
      <c r="E2" s="3"/>
      <c r="F2" s="2"/>
      <c r="G2" s="2"/>
      <c r="H2" s="2"/>
      <c r="I2" s="2"/>
    </row>
    <row r="3" spans="1:9" ht="0.75" customHeight="1">
      <c r="A3" s="14"/>
      <c r="B3" s="14"/>
      <c r="C3" s="14"/>
      <c r="D3" s="14"/>
      <c r="E3" s="3"/>
      <c r="F3" s="2"/>
      <c r="G3" s="2"/>
      <c r="H3" s="2"/>
      <c r="I3" s="2"/>
    </row>
    <row r="4" spans="1:4" ht="20.25">
      <c r="A4" s="11"/>
      <c r="B4" s="12"/>
      <c r="C4" s="11"/>
      <c r="D4" s="5"/>
    </row>
    <row r="5" spans="1:5" ht="26.25">
      <c r="A5" s="54" t="s">
        <v>47</v>
      </c>
      <c r="B5" s="55"/>
      <c r="C5" s="16"/>
      <c r="D5" s="17">
        <v>365</v>
      </c>
      <c r="E5" s="17">
        <v>365</v>
      </c>
    </row>
    <row r="6" spans="1:5" ht="26.25">
      <c r="A6" s="54" t="s">
        <v>58</v>
      </c>
      <c r="B6" s="55"/>
      <c r="C6" s="16"/>
      <c r="D6" s="17">
        <v>59</v>
      </c>
      <c r="E6" s="17">
        <v>59</v>
      </c>
    </row>
    <row r="7" spans="1:5" ht="26.25">
      <c r="A7" s="54" t="s">
        <v>35</v>
      </c>
      <c r="B7" s="55"/>
      <c r="C7" s="16"/>
      <c r="D7" s="17">
        <v>306</v>
      </c>
      <c r="E7" s="17">
        <v>306</v>
      </c>
    </row>
    <row r="8" spans="1:5" ht="26.25">
      <c r="A8" s="46" t="s">
        <v>21</v>
      </c>
      <c r="B8" s="47"/>
      <c r="C8" s="16" t="s">
        <v>20</v>
      </c>
      <c r="D8" s="17">
        <v>605.5</v>
      </c>
      <c r="E8" s="17">
        <v>182</v>
      </c>
    </row>
    <row r="9" spans="1:5" ht="26.25">
      <c r="A9" s="46" t="s">
        <v>48</v>
      </c>
      <c r="B9" s="47"/>
      <c r="C9" s="16" t="s">
        <v>20</v>
      </c>
      <c r="D9" s="17">
        <v>98</v>
      </c>
      <c r="E9" s="17">
        <v>24.5</v>
      </c>
    </row>
    <row r="10" spans="1:5" ht="26.25">
      <c r="A10" s="46" t="s">
        <v>49</v>
      </c>
      <c r="B10" s="47"/>
      <c r="C10" s="16" t="s">
        <v>20</v>
      </c>
      <c r="D10" s="17">
        <f>D8-98</f>
        <v>507.5</v>
      </c>
      <c r="E10" s="17">
        <f>E8-98</f>
        <v>84</v>
      </c>
    </row>
    <row r="11" spans="1:5" ht="26.25">
      <c r="A11" s="46" t="s">
        <v>25</v>
      </c>
      <c r="B11" s="47"/>
      <c r="C11" s="16" t="s">
        <v>20</v>
      </c>
      <c r="D11" s="17">
        <v>17.5</v>
      </c>
      <c r="E11" s="17">
        <v>17.5</v>
      </c>
    </row>
    <row r="12" spans="1:5" ht="26.25">
      <c r="A12" s="46" t="s">
        <v>60</v>
      </c>
      <c r="B12" s="47"/>
      <c r="C12" s="16" t="s">
        <v>20</v>
      </c>
      <c r="D12" s="17">
        <v>24.5</v>
      </c>
      <c r="E12" s="17">
        <v>24.5</v>
      </c>
    </row>
    <row r="13" spans="1:5" ht="26.25">
      <c r="A13" s="46" t="s">
        <v>23</v>
      </c>
      <c r="B13" s="47"/>
      <c r="C13" s="16" t="s">
        <v>22</v>
      </c>
      <c r="D13" s="17">
        <v>29</v>
      </c>
      <c r="E13" s="17">
        <v>10</v>
      </c>
    </row>
    <row r="14" spans="1:5" ht="26.25">
      <c r="A14" s="46" t="s">
        <v>61</v>
      </c>
      <c r="B14" s="47"/>
      <c r="C14" s="16" t="s">
        <v>22</v>
      </c>
      <c r="D14" s="17">
        <v>4</v>
      </c>
      <c r="E14" s="17">
        <v>1</v>
      </c>
    </row>
    <row r="15" spans="1:6" ht="26.25">
      <c r="A15" s="46" t="s">
        <v>31</v>
      </c>
      <c r="B15" s="47"/>
      <c r="C15" s="16" t="s">
        <v>32</v>
      </c>
      <c r="D15" s="17">
        <f>D13*24</f>
        <v>696</v>
      </c>
      <c r="E15" s="17">
        <f>E13*24</f>
        <v>240</v>
      </c>
      <c r="F15">
        <f>E13*12</f>
        <v>120</v>
      </c>
    </row>
    <row r="16" spans="1:5" ht="26.25">
      <c r="A16" s="46" t="s">
        <v>62</v>
      </c>
      <c r="B16" s="47"/>
      <c r="C16" s="16" t="s">
        <v>22</v>
      </c>
      <c r="D16" s="17"/>
      <c r="E16" s="17">
        <f>E13*12</f>
        <v>120</v>
      </c>
    </row>
    <row r="17" spans="1:6" ht="26.25">
      <c r="A17" s="46" t="s">
        <v>51</v>
      </c>
      <c r="B17" s="47"/>
      <c r="C17" s="16" t="s">
        <v>22</v>
      </c>
      <c r="D17" s="17">
        <v>0.45</v>
      </c>
      <c r="E17" s="17">
        <v>1.3</v>
      </c>
      <c r="F17">
        <v>0.24</v>
      </c>
    </row>
    <row r="18" spans="1:8" ht="23.25" customHeight="1">
      <c r="A18" s="46" t="s">
        <v>33</v>
      </c>
      <c r="B18" s="47"/>
      <c r="C18" s="16" t="s">
        <v>22</v>
      </c>
      <c r="D18" s="18">
        <f>D15*D17</f>
        <v>313.2</v>
      </c>
      <c r="E18" s="18">
        <f>E16*E17</f>
        <v>156</v>
      </c>
      <c r="F18">
        <f>E15*F17</f>
        <v>57.599999999999994</v>
      </c>
      <c r="G18" s="6"/>
      <c r="H18" s="7"/>
    </row>
    <row r="19" spans="1:10" ht="22.5" customHeight="1">
      <c r="A19" s="50"/>
      <c r="B19" s="50"/>
      <c r="C19" s="50"/>
      <c r="F19" s="2"/>
      <c r="G19" s="4"/>
      <c r="H19" s="8"/>
      <c r="I19" s="2"/>
      <c r="J19" s="2"/>
    </row>
    <row r="20" spans="1:10" ht="22.5" customHeight="1">
      <c r="A20" s="52" t="s">
        <v>0</v>
      </c>
      <c r="B20" s="52"/>
      <c r="C20" s="52"/>
      <c r="D20" s="52"/>
      <c r="F20" s="2"/>
      <c r="G20" s="4"/>
      <c r="H20" s="15"/>
      <c r="I20" s="2"/>
      <c r="J20" s="2"/>
    </row>
    <row r="21" spans="1:10" ht="22.5" customHeight="1">
      <c r="A21" s="52" t="s">
        <v>34</v>
      </c>
      <c r="B21" s="52"/>
      <c r="C21" s="52"/>
      <c r="D21" s="52"/>
      <c r="F21" s="2"/>
      <c r="G21" s="4"/>
      <c r="H21" s="8"/>
      <c r="I21" s="2"/>
      <c r="J21" s="2"/>
    </row>
    <row r="22" spans="1:10" ht="41.25" customHeight="1">
      <c r="A22" s="53" t="s">
        <v>66</v>
      </c>
      <c r="B22" s="53"/>
      <c r="C22" s="53"/>
      <c r="D22" s="53"/>
      <c r="F22" s="2"/>
      <c r="G22" s="4"/>
      <c r="H22" s="8"/>
      <c r="I22" s="2"/>
      <c r="J22" s="2"/>
    </row>
    <row r="23" spans="1:10" ht="22.5" customHeight="1">
      <c r="A23" s="43"/>
      <c r="B23" s="43"/>
      <c r="C23" s="43"/>
      <c r="D23" s="43"/>
      <c r="F23" s="2"/>
      <c r="G23" s="4"/>
      <c r="H23" s="8"/>
      <c r="I23" s="2"/>
      <c r="J23" s="2"/>
    </row>
    <row r="24" spans="1:10" ht="51.75" customHeight="1">
      <c r="A24" s="10" t="s">
        <v>1</v>
      </c>
      <c r="B24" s="10" t="s">
        <v>2</v>
      </c>
      <c r="C24" s="10" t="s">
        <v>24</v>
      </c>
      <c r="D24" s="10" t="s">
        <v>50</v>
      </c>
      <c r="E24" s="10" t="s">
        <v>50</v>
      </c>
      <c r="F24" s="2"/>
      <c r="G24" s="4"/>
      <c r="H24" s="8"/>
      <c r="I24" s="2"/>
      <c r="J24" s="2"/>
    </row>
    <row r="25" spans="1:10" ht="26.25">
      <c r="A25" s="19">
        <v>1</v>
      </c>
      <c r="B25" s="20" t="s">
        <v>10</v>
      </c>
      <c r="C25" s="21"/>
      <c r="D25" s="38">
        <f>D26+D38</f>
        <v>312558.5474</v>
      </c>
      <c r="E25" s="38">
        <f>E26+E38</f>
        <v>337833.95479999995</v>
      </c>
      <c r="F25" s="2"/>
      <c r="G25" s="9"/>
      <c r="H25" s="9"/>
      <c r="I25" s="2"/>
      <c r="J25" s="2"/>
    </row>
    <row r="26" spans="1:5" ht="26.25">
      <c r="A26" s="22"/>
      <c r="B26" s="20" t="s">
        <v>3</v>
      </c>
      <c r="C26" s="21"/>
      <c r="D26" s="38">
        <f>D27+D33+D35</f>
        <v>17854.9074</v>
      </c>
      <c r="E26" s="38">
        <f>E27+E33+E35</f>
        <v>35709.8148</v>
      </c>
    </row>
    <row r="27" spans="1:5" ht="26.25">
      <c r="A27" s="17" t="s">
        <v>6</v>
      </c>
      <c r="B27" s="23" t="s">
        <v>19</v>
      </c>
      <c r="C27" s="21"/>
      <c r="D27" s="38">
        <f>SUM(D28:D32)</f>
        <v>0</v>
      </c>
      <c r="E27" s="38">
        <v>0</v>
      </c>
    </row>
    <row r="28" spans="1:4" ht="26.25" hidden="1">
      <c r="A28" s="17"/>
      <c r="B28" s="21" t="s">
        <v>28</v>
      </c>
      <c r="C28" s="21"/>
      <c r="D28" s="39"/>
    </row>
    <row r="29" spans="1:4" ht="26.25" hidden="1">
      <c r="A29" s="17"/>
      <c r="B29" s="21" t="s">
        <v>27</v>
      </c>
      <c r="C29" s="24" t="s">
        <v>5</v>
      </c>
      <c r="D29" s="39"/>
    </row>
    <row r="30" spans="1:4" ht="26.25" hidden="1">
      <c r="A30" s="17"/>
      <c r="B30" s="21" t="s">
        <v>43</v>
      </c>
      <c r="C30" s="24" t="s">
        <v>5</v>
      </c>
      <c r="D30" s="39"/>
    </row>
    <row r="31" spans="1:4" ht="26.25" hidden="1">
      <c r="A31" s="17"/>
      <c r="B31" s="21" t="s">
        <v>4</v>
      </c>
      <c r="C31" s="17"/>
      <c r="D31" s="39"/>
    </row>
    <row r="32" spans="1:4" ht="26.25" hidden="1">
      <c r="A32" s="17"/>
      <c r="B32" s="21" t="s">
        <v>38</v>
      </c>
      <c r="C32" s="25" t="s">
        <v>5</v>
      </c>
      <c r="D32" s="39"/>
    </row>
    <row r="33" spans="1:5" ht="26.25">
      <c r="A33" s="17" t="s">
        <v>7</v>
      </c>
      <c r="B33" s="23" t="s">
        <v>9</v>
      </c>
      <c r="C33" s="21"/>
      <c r="D33" s="38">
        <f>D34</f>
        <v>3013.907399999999</v>
      </c>
      <c r="E33" s="38">
        <f>E34</f>
        <v>6027.814799999998</v>
      </c>
    </row>
    <row r="34" spans="1:5" ht="26.25">
      <c r="A34" s="17"/>
      <c r="B34" s="21" t="s">
        <v>18</v>
      </c>
      <c r="C34" s="21"/>
      <c r="D34" s="40">
        <f>0.15*24*355*2.3583</f>
        <v>3013.907399999999</v>
      </c>
      <c r="E34" s="40">
        <f>D34*2</f>
        <v>6027.814799999998</v>
      </c>
    </row>
    <row r="35" spans="1:5" ht="26.25">
      <c r="A35" s="17" t="s">
        <v>8</v>
      </c>
      <c r="B35" s="23" t="s">
        <v>11</v>
      </c>
      <c r="C35" s="21"/>
      <c r="D35" s="41">
        <f>SUM(D36:D37)</f>
        <v>14841</v>
      </c>
      <c r="E35" s="41">
        <f>SUM(E36:E37)</f>
        <v>29682</v>
      </c>
    </row>
    <row r="36" spans="1:7" ht="26.25">
      <c r="A36" s="17"/>
      <c r="B36" s="26" t="s">
        <v>26</v>
      </c>
      <c r="C36" s="24" t="s">
        <v>5</v>
      </c>
      <c r="D36" s="40">
        <v>0</v>
      </c>
      <c r="E36" s="40">
        <v>0</v>
      </c>
      <c r="G36" s="1"/>
    </row>
    <row r="37" spans="1:5" ht="26.25">
      <c r="A37" s="17"/>
      <c r="B37" s="21" t="s">
        <v>16</v>
      </c>
      <c r="C37" s="17" t="s">
        <v>5</v>
      </c>
      <c r="D37" s="40">
        <f>74205/5</f>
        <v>14841</v>
      </c>
      <c r="E37" s="40">
        <f>D37*2</f>
        <v>29682</v>
      </c>
    </row>
    <row r="38" spans="1:7" ht="26.25">
      <c r="A38" s="19">
        <v>2</v>
      </c>
      <c r="B38" s="20" t="s">
        <v>15</v>
      </c>
      <c r="C38" s="21"/>
      <c r="D38" s="38">
        <f>D39+D40+D43+D44</f>
        <v>294703.63999999996</v>
      </c>
      <c r="E38" s="38">
        <f>E39+E40+E43+E44</f>
        <v>302124.13999999996</v>
      </c>
      <c r="G38" s="1"/>
    </row>
    <row r="39" spans="1:5" ht="75.75" customHeight="1">
      <c r="A39" s="27" t="s">
        <v>36</v>
      </c>
      <c r="B39" s="28" t="s">
        <v>53</v>
      </c>
      <c r="C39" s="29" t="s">
        <v>5</v>
      </c>
      <c r="D39" s="37">
        <f>0.1*74205</f>
        <v>7420.5</v>
      </c>
      <c r="E39" s="37">
        <f>D39*2</f>
        <v>14841</v>
      </c>
    </row>
    <row r="40" spans="1:5" ht="69.75" customHeight="1">
      <c r="A40" s="27" t="s">
        <v>37</v>
      </c>
      <c r="B40" s="28" t="s">
        <v>29</v>
      </c>
      <c r="C40" s="29" t="s">
        <v>5</v>
      </c>
      <c r="D40" s="37">
        <f>SUM(D41:D42)</f>
        <v>8000</v>
      </c>
      <c r="E40" s="37">
        <f>SUM(E41:E42)</f>
        <v>8000</v>
      </c>
    </row>
    <row r="41" spans="1:6" ht="22.5" customHeight="1">
      <c r="A41" s="17" t="s">
        <v>6</v>
      </c>
      <c r="B41" s="30" t="s">
        <v>55</v>
      </c>
      <c r="C41" s="21"/>
      <c r="D41" s="29">
        <v>4000</v>
      </c>
      <c r="E41" s="29">
        <v>4000</v>
      </c>
      <c r="F41" s="13"/>
    </row>
    <row r="42" spans="1:5" ht="22.5" customHeight="1">
      <c r="A42" s="17" t="s">
        <v>7</v>
      </c>
      <c r="B42" s="30" t="s">
        <v>56</v>
      </c>
      <c r="C42" s="21"/>
      <c r="D42" s="29">
        <v>4000</v>
      </c>
      <c r="E42" s="29">
        <v>4000</v>
      </c>
    </row>
    <row r="43" spans="1:5" ht="46.5" customHeight="1">
      <c r="A43" s="27" t="s">
        <v>39</v>
      </c>
      <c r="B43" s="31" t="s">
        <v>57</v>
      </c>
      <c r="C43" s="32" t="s">
        <v>5</v>
      </c>
      <c r="D43" s="37">
        <f>0.03/100*6000*(605.05-98)*306</f>
        <v>279283.13999999996</v>
      </c>
      <c r="E43" s="37">
        <f>0.03/100*6000*(605.05-98)*306</f>
        <v>279283.13999999996</v>
      </c>
    </row>
    <row r="44" spans="1:5" ht="27.75" customHeight="1">
      <c r="A44" s="27" t="s">
        <v>40</v>
      </c>
      <c r="B44" s="31" t="s">
        <v>54</v>
      </c>
      <c r="C44" s="32" t="s">
        <v>5</v>
      </c>
      <c r="D44" s="37">
        <v>0</v>
      </c>
      <c r="E44" s="37">
        <v>0</v>
      </c>
    </row>
    <row r="45" spans="1:5" ht="23.25" customHeight="1">
      <c r="A45" s="19">
        <v>3</v>
      </c>
      <c r="B45" s="33" t="s">
        <v>42</v>
      </c>
      <c r="C45" s="17"/>
      <c r="D45" s="38">
        <f>0.15*D25</f>
        <v>46883.78210999999</v>
      </c>
      <c r="E45" s="38">
        <f>0.15*E25</f>
        <v>50675.09321999999</v>
      </c>
    </row>
    <row r="46" spans="1:5" ht="26.25">
      <c r="A46" s="19">
        <v>4</v>
      </c>
      <c r="B46" s="20" t="s">
        <v>17</v>
      </c>
      <c r="C46" s="17"/>
      <c r="D46" s="38">
        <f>D45+D25</f>
        <v>359442.32950999995</v>
      </c>
      <c r="E46" s="38">
        <f>E45+E25</f>
        <v>388509.04801999993</v>
      </c>
    </row>
    <row r="47" spans="1:5" ht="26.25">
      <c r="A47" s="19">
        <v>5</v>
      </c>
      <c r="B47" s="20" t="s">
        <v>12</v>
      </c>
      <c r="C47" s="17" t="s">
        <v>5</v>
      </c>
      <c r="D47" s="38">
        <f>D46*0.12</f>
        <v>43133.07954119999</v>
      </c>
      <c r="E47" s="38">
        <f>E46*0.12</f>
        <v>46621.08576239999</v>
      </c>
    </row>
    <row r="48" spans="1:5" ht="26.25">
      <c r="A48" s="19"/>
      <c r="B48" s="20" t="s">
        <v>13</v>
      </c>
      <c r="C48" s="17" t="s">
        <v>5</v>
      </c>
      <c r="D48" s="38">
        <f>D46+D47</f>
        <v>402575.40905119997</v>
      </c>
      <c r="E48" s="38">
        <f>E46+E47</f>
        <v>435130.13378239993</v>
      </c>
    </row>
    <row r="49" spans="1:5" ht="26.25">
      <c r="A49" s="19">
        <v>6</v>
      </c>
      <c r="B49" s="20" t="s">
        <v>14</v>
      </c>
      <c r="C49" s="17" t="s">
        <v>5</v>
      </c>
      <c r="D49" s="41">
        <f>D48*20%</f>
        <v>80515.08181024</v>
      </c>
      <c r="E49" s="41">
        <f>E48*20%</f>
        <v>87026.02675647999</v>
      </c>
    </row>
    <row r="50" spans="1:5" ht="25.5">
      <c r="A50" s="20"/>
      <c r="B50" s="20" t="s">
        <v>4</v>
      </c>
      <c r="C50" s="19" t="s">
        <v>5</v>
      </c>
      <c r="D50" s="42">
        <f>D48+D49</f>
        <v>483090.49086143996</v>
      </c>
      <c r="E50" s="38">
        <f>E48+E49</f>
        <v>522156.1605388799</v>
      </c>
    </row>
    <row r="51" spans="1:5" ht="24.75" customHeight="1">
      <c r="A51" s="19">
        <v>7</v>
      </c>
      <c r="B51" s="34" t="s">
        <v>46</v>
      </c>
      <c r="C51" s="17" t="s">
        <v>5</v>
      </c>
      <c r="D51" s="37">
        <f>D50/D7</f>
        <v>1578.7270943184312</v>
      </c>
      <c r="E51" s="37">
        <f>E50/E18</f>
        <v>3347.1548752492304</v>
      </c>
    </row>
    <row r="52" spans="1:6" ht="51">
      <c r="A52" s="35">
        <v>8</v>
      </c>
      <c r="B52" s="33" t="s">
        <v>30</v>
      </c>
      <c r="C52" s="36"/>
      <c r="D52" s="37">
        <f>D51/D18</f>
        <v>5.040635677900483</v>
      </c>
      <c r="E52" s="37">
        <f>E51/D18</f>
        <v>10.686956817526278</v>
      </c>
      <c r="F52">
        <f>E51/F18</f>
        <v>58.11032769529914</v>
      </c>
    </row>
    <row r="55" spans="1:6" ht="26.25">
      <c r="A55" s="49" t="s">
        <v>44</v>
      </c>
      <c r="B55" s="49"/>
      <c r="C55" s="44"/>
      <c r="D55" s="45" t="s">
        <v>45</v>
      </c>
      <c r="E55" s="49" t="s">
        <v>45</v>
      </c>
      <c r="F55" s="49"/>
    </row>
  </sheetData>
  <sheetProtection/>
  <mergeCells count="22">
    <mergeCell ref="A21:D21"/>
    <mergeCell ref="A22:D22"/>
    <mergeCell ref="A55:B55"/>
    <mergeCell ref="E55:F55"/>
    <mergeCell ref="A15:B15"/>
    <mergeCell ref="A16:B16"/>
    <mergeCell ref="A17:B17"/>
    <mergeCell ref="A18:B18"/>
    <mergeCell ref="A19:C19"/>
    <mergeCell ref="A20:D20"/>
    <mergeCell ref="A9:B9"/>
    <mergeCell ref="A10:B10"/>
    <mergeCell ref="A11:B11"/>
    <mergeCell ref="A12:B12"/>
    <mergeCell ref="A13:B13"/>
    <mergeCell ref="A14:B14"/>
    <mergeCell ref="A1:D1"/>
    <mergeCell ref="A2:D2"/>
    <mergeCell ref="A5:B5"/>
    <mergeCell ref="A6:B6"/>
    <mergeCell ref="A7:B7"/>
    <mergeCell ref="A8:B8"/>
  </mergeCells>
  <printOptions/>
  <pageMargins left="0.75" right="0.75" top="0.5" bottom="0.54" header="0.5" footer="0.5"/>
  <pageSetup horizontalDpi="600" verticalDpi="600" orientation="portrait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55"/>
  <sheetViews>
    <sheetView view="pageBreakPreview" zoomScaleSheetLayoutView="100" zoomScalePageLayoutView="0" workbookViewId="0" topLeftCell="A12">
      <selection activeCell="E20" sqref="E20"/>
    </sheetView>
  </sheetViews>
  <sheetFormatPr defaultColWidth="9.140625" defaultRowHeight="12.75"/>
  <cols>
    <col min="1" max="1" width="12.28125" style="0" customWidth="1"/>
    <col min="2" max="2" width="94.8515625" style="0" customWidth="1"/>
    <col min="3" max="3" width="25.140625" style="0" customWidth="1"/>
    <col min="4" max="4" width="23.8515625" style="0" hidden="1" customWidth="1"/>
    <col min="5" max="5" width="26.28125" style="0" customWidth="1"/>
    <col min="7" max="7" width="13.28125" style="0" bestFit="1" customWidth="1"/>
  </cols>
  <sheetData>
    <row r="1" spans="1:4" ht="25.5">
      <c r="A1" s="51" t="s">
        <v>41</v>
      </c>
      <c r="B1" s="51"/>
      <c r="C1" s="51"/>
      <c r="D1" s="51"/>
    </row>
    <row r="2" spans="1:9" ht="25.5">
      <c r="A2" s="48" t="s">
        <v>64</v>
      </c>
      <c r="B2" s="48"/>
      <c r="C2" s="48"/>
      <c r="D2" s="48"/>
      <c r="E2" s="3"/>
      <c r="F2" s="2"/>
      <c r="G2" s="2"/>
      <c r="H2" s="2"/>
      <c r="I2" s="2"/>
    </row>
    <row r="3" spans="1:9" ht="22.5">
      <c r="A3" s="14"/>
      <c r="B3" s="14"/>
      <c r="C3" s="14"/>
      <c r="D3" s="14"/>
      <c r="E3" s="3"/>
      <c r="F3" s="2"/>
      <c r="G3" s="2"/>
      <c r="H3" s="2"/>
      <c r="I3" s="2"/>
    </row>
    <row r="4" spans="1:4" ht="20.25">
      <c r="A4" s="11"/>
      <c r="B4" s="12"/>
      <c r="C4" s="11"/>
      <c r="D4" s="5"/>
    </row>
    <row r="5" spans="1:5" ht="26.25">
      <c r="A5" s="54" t="s">
        <v>47</v>
      </c>
      <c r="B5" s="55"/>
      <c r="C5" s="16"/>
      <c r="D5" s="17">
        <v>365</v>
      </c>
      <c r="E5" s="17">
        <v>365</v>
      </c>
    </row>
    <row r="6" spans="1:5" ht="26.25">
      <c r="A6" s="54" t="s">
        <v>58</v>
      </c>
      <c r="B6" s="55"/>
      <c r="C6" s="16"/>
      <c r="D6" s="17">
        <v>59</v>
      </c>
      <c r="E6" s="17">
        <v>59</v>
      </c>
    </row>
    <row r="7" spans="1:5" ht="26.25">
      <c r="A7" s="54" t="s">
        <v>35</v>
      </c>
      <c r="B7" s="55"/>
      <c r="C7" s="16"/>
      <c r="D7" s="17">
        <v>306</v>
      </c>
      <c r="E7" s="17">
        <v>306</v>
      </c>
    </row>
    <row r="8" spans="1:5" ht="26.25">
      <c r="A8" s="46" t="s">
        <v>21</v>
      </c>
      <c r="B8" s="47"/>
      <c r="C8" s="16" t="s">
        <v>20</v>
      </c>
      <c r="D8" s="17">
        <v>605.5</v>
      </c>
      <c r="E8" s="17">
        <v>224.7</v>
      </c>
    </row>
    <row r="9" spans="1:5" ht="26.25">
      <c r="A9" s="46" t="s">
        <v>48</v>
      </c>
      <c r="B9" s="47"/>
      <c r="C9" s="16" t="s">
        <v>20</v>
      </c>
      <c r="D9" s="17">
        <v>98</v>
      </c>
      <c r="E9" s="17">
        <v>24.5</v>
      </c>
    </row>
    <row r="10" spans="1:5" ht="26.25">
      <c r="A10" s="46" t="s">
        <v>49</v>
      </c>
      <c r="B10" s="47"/>
      <c r="C10" s="16" t="s">
        <v>20</v>
      </c>
      <c r="D10" s="17">
        <f>D8-98</f>
        <v>507.5</v>
      </c>
      <c r="E10" s="17">
        <f>E8-98</f>
        <v>126.69999999999999</v>
      </c>
    </row>
    <row r="11" spans="1:5" ht="26.25">
      <c r="A11" s="46" t="s">
        <v>25</v>
      </c>
      <c r="B11" s="47"/>
      <c r="C11" s="16" t="s">
        <v>20</v>
      </c>
      <c r="D11" s="17">
        <v>17.5</v>
      </c>
      <c r="E11" s="17">
        <v>17.5</v>
      </c>
    </row>
    <row r="12" spans="1:5" ht="26.25">
      <c r="A12" s="46" t="s">
        <v>60</v>
      </c>
      <c r="B12" s="47"/>
      <c r="C12" s="16" t="s">
        <v>20</v>
      </c>
      <c r="D12" s="17">
        <v>24.5</v>
      </c>
      <c r="E12" s="17">
        <v>24.5</v>
      </c>
    </row>
    <row r="13" spans="1:5" ht="26.25">
      <c r="A13" s="46" t="s">
        <v>23</v>
      </c>
      <c r="B13" s="47"/>
      <c r="C13" s="16" t="s">
        <v>22</v>
      </c>
      <c r="D13" s="17">
        <v>29</v>
      </c>
      <c r="E13" s="17">
        <v>12</v>
      </c>
    </row>
    <row r="14" spans="1:5" ht="26.25">
      <c r="A14" s="46" t="s">
        <v>61</v>
      </c>
      <c r="B14" s="47"/>
      <c r="C14" s="16" t="s">
        <v>22</v>
      </c>
      <c r="D14" s="17">
        <v>4</v>
      </c>
      <c r="E14" s="17">
        <v>1</v>
      </c>
    </row>
    <row r="15" spans="1:6" ht="26.25">
      <c r="A15" s="46" t="s">
        <v>31</v>
      </c>
      <c r="B15" s="47"/>
      <c r="C15" s="16" t="s">
        <v>32</v>
      </c>
      <c r="D15" s="17">
        <f>D13*24</f>
        <v>696</v>
      </c>
      <c r="E15" s="17">
        <f>E13*24</f>
        <v>288</v>
      </c>
      <c r="F15">
        <f>E13*12</f>
        <v>144</v>
      </c>
    </row>
    <row r="16" spans="1:5" ht="26.25">
      <c r="A16" s="46" t="s">
        <v>62</v>
      </c>
      <c r="B16" s="47"/>
      <c r="C16" s="16" t="s">
        <v>22</v>
      </c>
      <c r="D16" s="17"/>
      <c r="E16" s="17">
        <f>E13*12</f>
        <v>144</v>
      </c>
    </row>
    <row r="17" spans="1:6" ht="26.25">
      <c r="A17" s="46" t="s">
        <v>51</v>
      </c>
      <c r="B17" s="47"/>
      <c r="C17" s="16" t="s">
        <v>22</v>
      </c>
      <c r="D17" s="17">
        <v>0.45</v>
      </c>
      <c r="E17" s="17">
        <v>1.1</v>
      </c>
      <c r="F17">
        <v>0.24</v>
      </c>
    </row>
    <row r="18" spans="1:8" ht="23.25" customHeight="1">
      <c r="A18" s="46" t="s">
        <v>33</v>
      </c>
      <c r="B18" s="47"/>
      <c r="C18" s="16" t="s">
        <v>22</v>
      </c>
      <c r="D18" s="18">
        <f>D15*D17</f>
        <v>313.2</v>
      </c>
      <c r="E18" s="18">
        <f>E16*E17</f>
        <v>158.4</v>
      </c>
      <c r="F18">
        <f>E15*F17</f>
        <v>69.12</v>
      </c>
      <c r="G18" s="6"/>
      <c r="H18" s="7"/>
    </row>
    <row r="19" spans="1:10" ht="22.5" customHeight="1">
      <c r="A19" s="50"/>
      <c r="B19" s="50"/>
      <c r="C19" s="50"/>
      <c r="F19" s="2"/>
      <c r="G19" s="4"/>
      <c r="H19" s="8"/>
      <c r="I19" s="2"/>
      <c r="J19" s="2"/>
    </row>
    <row r="20" spans="1:10" ht="22.5" customHeight="1">
      <c r="A20" s="52" t="s">
        <v>0</v>
      </c>
      <c r="B20" s="52"/>
      <c r="C20" s="52"/>
      <c r="D20" s="52"/>
      <c r="F20" s="2"/>
      <c r="G20" s="4"/>
      <c r="H20" s="15"/>
      <c r="I20" s="2"/>
      <c r="J20" s="2"/>
    </row>
    <row r="21" spans="1:10" ht="22.5" customHeight="1">
      <c r="A21" s="52" t="s">
        <v>34</v>
      </c>
      <c r="B21" s="52"/>
      <c r="C21" s="52"/>
      <c r="D21" s="52"/>
      <c r="F21" s="2"/>
      <c r="G21" s="4"/>
      <c r="H21" s="8"/>
      <c r="I21" s="2"/>
      <c r="J21" s="2"/>
    </row>
    <row r="22" spans="1:10" ht="22.5" customHeight="1">
      <c r="A22" s="53" t="s">
        <v>63</v>
      </c>
      <c r="B22" s="53"/>
      <c r="C22" s="53"/>
      <c r="D22" s="53"/>
      <c r="F22" s="2"/>
      <c r="G22" s="4"/>
      <c r="H22" s="8"/>
      <c r="I22" s="2"/>
      <c r="J22" s="2"/>
    </row>
    <row r="23" spans="1:10" ht="22.5" customHeight="1">
      <c r="A23" s="43"/>
      <c r="B23" s="43"/>
      <c r="C23" s="43"/>
      <c r="D23" s="43"/>
      <c r="F23" s="2"/>
      <c r="G23" s="4"/>
      <c r="H23" s="8"/>
      <c r="I23" s="2"/>
      <c r="J23" s="2"/>
    </row>
    <row r="24" spans="1:10" ht="51.75" customHeight="1">
      <c r="A24" s="10" t="s">
        <v>1</v>
      </c>
      <c r="B24" s="10" t="s">
        <v>2</v>
      </c>
      <c r="C24" s="10" t="s">
        <v>24</v>
      </c>
      <c r="D24" s="10" t="s">
        <v>50</v>
      </c>
      <c r="E24" s="10" t="s">
        <v>50</v>
      </c>
      <c r="F24" s="2"/>
      <c r="G24" s="4"/>
      <c r="H24" s="8"/>
      <c r="I24" s="2"/>
      <c r="J24" s="2"/>
    </row>
    <row r="25" spans="1:10" ht="26.25">
      <c r="A25" s="19">
        <v>1</v>
      </c>
      <c r="B25" s="20" t="s">
        <v>10</v>
      </c>
      <c r="C25" s="21"/>
      <c r="D25" s="38">
        <f>D26+D38</f>
        <v>312558.5474</v>
      </c>
      <c r="E25" s="38">
        <f>E26+E38</f>
        <v>337833.95479999995</v>
      </c>
      <c r="F25" s="2"/>
      <c r="G25" s="9"/>
      <c r="H25" s="9"/>
      <c r="I25" s="2"/>
      <c r="J25" s="2"/>
    </row>
    <row r="26" spans="1:5" ht="26.25">
      <c r="A26" s="22"/>
      <c r="B26" s="20" t="s">
        <v>3</v>
      </c>
      <c r="C26" s="21"/>
      <c r="D26" s="38">
        <f>D27+D33+D35</f>
        <v>17854.9074</v>
      </c>
      <c r="E26" s="38">
        <f>E27+E33+E35</f>
        <v>35709.8148</v>
      </c>
    </row>
    <row r="27" spans="1:5" ht="26.25">
      <c r="A27" s="17" t="s">
        <v>6</v>
      </c>
      <c r="B27" s="23" t="s">
        <v>19</v>
      </c>
      <c r="C27" s="21"/>
      <c r="D27" s="38">
        <f>SUM(D28:D32)</f>
        <v>0</v>
      </c>
      <c r="E27" s="38">
        <v>0</v>
      </c>
    </row>
    <row r="28" spans="1:4" ht="26.25" hidden="1">
      <c r="A28" s="17"/>
      <c r="B28" s="21" t="s">
        <v>28</v>
      </c>
      <c r="C28" s="21"/>
      <c r="D28" s="39"/>
    </row>
    <row r="29" spans="1:4" ht="26.25" hidden="1">
      <c r="A29" s="17"/>
      <c r="B29" s="21" t="s">
        <v>27</v>
      </c>
      <c r="C29" s="24" t="s">
        <v>5</v>
      </c>
      <c r="D29" s="39"/>
    </row>
    <row r="30" spans="1:4" ht="26.25" hidden="1">
      <c r="A30" s="17"/>
      <c r="B30" s="21" t="s">
        <v>43</v>
      </c>
      <c r="C30" s="24" t="s">
        <v>5</v>
      </c>
      <c r="D30" s="39"/>
    </row>
    <row r="31" spans="1:4" ht="26.25" hidden="1">
      <c r="A31" s="17"/>
      <c r="B31" s="21" t="s">
        <v>4</v>
      </c>
      <c r="C31" s="17"/>
      <c r="D31" s="39"/>
    </row>
    <row r="32" spans="1:4" ht="26.25" hidden="1">
      <c r="A32" s="17"/>
      <c r="B32" s="21" t="s">
        <v>38</v>
      </c>
      <c r="C32" s="25" t="s">
        <v>5</v>
      </c>
      <c r="D32" s="39"/>
    </row>
    <row r="33" spans="1:5" ht="26.25">
      <c r="A33" s="17" t="s">
        <v>7</v>
      </c>
      <c r="B33" s="23" t="s">
        <v>9</v>
      </c>
      <c r="C33" s="21"/>
      <c r="D33" s="38">
        <f>D34</f>
        <v>3013.907399999999</v>
      </c>
      <c r="E33" s="38">
        <f>E34</f>
        <v>6027.814799999998</v>
      </c>
    </row>
    <row r="34" spans="1:5" ht="26.25">
      <c r="A34" s="17"/>
      <c r="B34" s="21" t="s">
        <v>18</v>
      </c>
      <c r="C34" s="21"/>
      <c r="D34" s="40">
        <f>0.15*24*355*2.3583</f>
        <v>3013.907399999999</v>
      </c>
      <c r="E34" s="40">
        <f>D34*2</f>
        <v>6027.814799999998</v>
      </c>
    </row>
    <row r="35" spans="1:5" ht="26.25">
      <c r="A35" s="17" t="s">
        <v>8</v>
      </c>
      <c r="B35" s="23" t="s">
        <v>11</v>
      </c>
      <c r="C35" s="21"/>
      <c r="D35" s="41">
        <f>SUM(D36:D37)</f>
        <v>14841</v>
      </c>
      <c r="E35" s="41">
        <f>SUM(E36:E37)</f>
        <v>29682</v>
      </c>
    </row>
    <row r="36" spans="1:7" ht="26.25">
      <c r="A36" s="17"/>
      <c r="B36" s="26" t="s">
        <v>26</v>
      </c>
      <c r="C36" s="24" t="s">
        <v>5</v>
      </c>
      <c r="D36" s="40">
        <v>0</v>
      </c>
      <c r="E36" s="40">
        <v>0</v>
      </c>
      <c r="G36" s="1"/>
    </row>
    <row r="37" spans="1:5" ht="26.25">
      <c r="A37" s="17"/>
      <c r="B37" s="21" t="s">
        <v>16</v>
      </c>
      <c r="C37" s="17" t="s">
        <v>5</v>
      </c>
      <c r="D37" s="40">
        <f>74205/5</f>
        <v>14841</v>
      </c>
      <c r="E37" s="40">
        <f>D37*2</f>
        <v>29682</v>
      </c>
    </row>
    <row r="38" spans="1:7" ht="26.25">
      <c r="A38" s="19">
        <v>2</v>
      </c>
      <c r="B38" s="20" t="s">
        <v>15</v>
      </c>
      <c r="C38" s="21"/>
      <c r="D38" s="38">
        <f>D39+D40+D43+D44</f>
        <v>294703.63999999996</v>
      </c>
      <c r="E38" s="38">
        <f>E39+E40+E43+E44</f>
        <v>302124.13999999996</v>
      </c>
      <c r="G38" s="1"/>
    </row>
    <row r="39" spans="1:5" ht="75.75" customHeight="1">
      <c r="A39" s="27" t="s">
        <v>36</v>
      </c>
      <c r="B39" s="28" t="s">
        <v>53</v>
      </c>
      <c r="C39" s="29" t="s">
        <v>5</v>
      </c>
      <c r="D39" s="37">
        <f>0.1*74205</f>
        <v>7420.5</v>
      </c>
      <c r="E39" s="37">
        <f>D39*2</f>
        <v>14841</v>
      </c>
    </row>
    <row r="40" spans="1:5" ht="69.75" customHeight="1">
      <c r="A40" s="27" t="s">
        <v>37</v>
      </c>
      <c r="B40" s="28" t="s">
        <v>29</v>
      </c>
      <c r="C40" s="29" t="s">
        <v>5</v>
      </c>
      <c r="D40" s="37">
        <f>SUM(D41:D42)</f>
        <v>8000</v>
      </c>
      <c r="E40" s="37">
        <f>SUM(E41:E42)</f>
        <v>8000</v>
      </c>
    </row>
    <row r="41" spans="1:6" ht="22.5" customHeight="1">
      <c r="A41" s="17" t="s">
        <v>6</v>
      </c>
      <c r="B41" s="30" t="s">
        <v>55</v>
      </c>
      <c r="C41" s="21"/>
      <c r="D41" s="29">
        <v>4000</v>
      </c>
      <c r="E41" s="29">
        <v>4000</v>
      </c>
      <c r="F41" s="13"/>
    </row>
    <row r="42" spans="1:5" ht="22.5" customHeight="1">
      <c r="A42" s="17" t="s">
        <v>7</v>
      </c>
      <c r="B42" s="30" t="s">
        <v>56</v>
      </c>
      <c r="C42" s="21"/>
      <c r="D42" s="29">
        <v>4000</v>
      </c>
      <c r="E42" s="29">
        <v>4000</v>
      </c>
    </row>
    <row r="43" spans="1:5" ht="46.5" customHeight="1">
      <c r="A43" s="27" t="s">
        <v>39</v>
      </c>
      <c r="B43" s="31" t="s">
        <v>57</v>
      </c>
      <c r="C43" s="32" t="s">
        <v>5</v>
      </c>
      <c r="D43" s="37">
        <f>0.03/100*6000*(605.05-98)*306</f>
        <v>279283.13999999996</v>
      </c>
      <c r="E43" s="37">
        <f>0.03/100*6000*(605.05-98)*306</f>
        <v>279283.13999999996</v>
      </c>
    </row>
    <row r="44" spans="1:5" ht="27.75" customHeight="1">
      <c r="A44" s="27" t="s">
        <v>40</v>
      </c>
      <c r="B44" s="31" t="s">
        <v>54</v>
      </c>
      <c r="C44" s="32" t="s">
        <v>5</v>
      </c>
      <c r="D44" s="37">
        <v>0</v>
      </c>
      <c r="E44" s="37">
        <v>0</v>
      </c>
    </row>
    <row r="45" spans="1:5" ht="23.25" customHeight="1">
      <c r="A45" s="19">
        <v>3</v>
      </c>
      <c r="B45" s="33" t="s">
        <v>42</v>
      </c>
      <c r="C45" s="17"/>
      <c r="D45" s="38">
        <f>0.15*D25</f>
        <v>46883.78210999999</v>
      </c>
      <c r="E45" s="38">
        <f>0.15*E25</f>
        <v>50675.09321999999</v>
      </c>
    </row>
    <row r="46" spans="1:5" ht="26.25">
      <c r="A46" s="19">
        <v>4</v>
      </c>
      <c r="B46" s="20" t="s">
        <v>17</v>
      </c>
      <c r="C46" s="17"/>
      <c r="D46" s="38">
        <f>D45+D25</f>
        <v>359442.32950999995</v>
      </c>
      <c r="E46" s="38">
        <f>E45+E25</f>
        <v>388509.04801999993</v>
      </c>
    </row>
    <row r="47" spans="1:5" ht="26.25">
      <c r="A47" s="19">
        <v>5</v>
      </c>
      <c r="B47" s="20" t="s">
        <v>12</v>
      </c>
      <c r="C47" s="17" t="s">
        <v>5</v>
      </c>
      <c r="D47" s="38">
        <f>D46*0.12</f>
        <v>43133.07954119999</v>
      </c>
      <c r="E47" s="38">
        <f>E46*0.12</f>
        <v>46621.08576239999</v>
      </c>
    </row>
    <row r="48" spans="1:5" ht="26.25">
      <c r="A48" s="19"/>
      <c r="B48" s="20" t="s">
        <v>13</v>
      </c>
      <c r="C48" s="17" t="s">
        <v>5</v>
      </c>
      <c r="D48" s="38">
        <f>D46+D47</f>
        <v>402575.40905119997</v>
      </c>
      <c r="E48" s="38">
        <f>E46+E47</f>
        <v>435130.13378239993</v>
      </c>
    </row>
    <row r="49" spans="1:5" ht="26.25">
      <c r="A49" s="19">
        <v>6</v>
      </c>
      <c r="B49" s="20" t="s">
        <v>14</v>
      </c>
      <c r="C49" s="17" t="s">
        <v>5</v>
      </c>
      <c r="D49" s="41">
        <f>D48*20%</f>
        <v>80515.08181024</v>
      </c>
      <c r="E49" s="41">
        <f>E48*20%</f>
        <v>87026.02675647999</v>
      </c>
    </row>
    <row r="50" spans="1:5" ht="25.5">
      <c r="A50" s="20"/>
      <c r="B50" s="20" t="s">
        <v>4</v>
      </c>
      <c r="C50" s="19" t="s">
        <v>5</v>
      </c>
      <c r="D50" s="42">
        <f>D48+D49</f>
        <v>483090.49086143996</v>
      </c>
      <c r="E50" s="38">
        <f>E48+E49</f>
        <v>522156.1605388799</v>
      </c>
    </row>
    <row r="51" spans="1:5" ht="24.75" customHeight="1">
      <c r="A51" s="19">
        <v>7</v>
      </c>
      <c r="B51" s="34" t="s">
        <v>46</v>
      </c>
      <c r="C51" s="17" t="s">
        <v>5</v>
      </c>
      <c r="D51" s="37">
        <f>D50/D7</f>
        <v>1578.7270943184312</v>
      </c>
      <c r="E51" s="37">
        <f>E50/E18</f>
        <v>3296.4404074424237</v>
      </c>
    </row>
    <row r="52" spans="1:6" ht="51">
      <c r="A52" s="35">
        <v>8</v>
      </c>
      <c r="B52" s="33" t="s">
        <v>30</v>
      </c>
      <c r="C52" s="36"/>
      <c r="D52" s="37">
        <f>D51/D18</f>
        <v>5.040635677900483</v>
      </c>
      <c r="E52" s="37">
        <f>E51/D18</f>
        <v>10.525033229381942</v>
      </c>
      <c r="F52">
        <f>E51/F18</f>
        <v>47.69155682063691</v>
      </c>
    </row>
    <row r="55" spans="1:6" ht="26.25">
      <c r="A55" s="49" t="s">
        <v>44</v>
      </c>
      <c r="B55" s="49"/>
      <c r="C55" s="44"/>
      <c r="D55" s="45" t="s">
        <v>45</v>
      </c>
      <c r="E55" s="49" t="s">
        <v>45</v>
      </c>
      <c r="F55" s="49"/>
    </row>
  </sheetData>
  <sheetProtection/>
  <mergeCells count="22">
    <mergeCell ref="A21:D21"/>
    <mergeCell ref="A22:D22"/>
    <mergeCell ref="A55:B55"/>
    <mergeCell ref="E55:F55"/>
    <mergeCell ref="A15:B15"/>
    <mergeCell ref="A16:B16"/>
    <mergeCell ref="A17:B17"/>
    <mergeCell ref="A18:B18"/>
    <mergeCell ref="A19:C19"/>
    <mergeCell ref="A20:D20"/>
    <mergeCell ref="A9:B9"/>
    <mergeCell ref="A10:B10"/>
    <mergeCell ref="A11:B11"/>
    <mergeCell ref="A12:B12"/>
    <mergeCell ref="A13:B13"/>
    <mergeCell ref="A14:B14"/>
    <mergeCell ref="A1:D1"/>
    <mergeCell ref="A2:D2"/>
    <mergeCell ref="A5:B5"/>
    <mergeCell ref="A6:B6"/>
    <mergeCell ref="A7:B7"/>
    <mergeCell ref="A8:B8"/>
  </mergeCells>
  <printOptions/>
  <pageMargins left="0.75" right="0.75" top="0.5" bottom="0.54" header="0.5" footer="0.5"/>
  <pageSetup horizontalDpi="600" verticalDpi="600" orientation="portrait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J55"/>
  <sheetViews>
    <sheetView view="pageBreakPreview" zoomScaleSheetLayoutView="100" zoomScalePageLayoutView="0" workbookViewId="0" topLeftCell="A45">
      <selection activeCell="C70" sqref="C70"/>
    </sheetView>
  </sheetViews>
  <sheetFormatPr defaultColWidth="9.140625" defaultRowHeight="12.75"/>
  <cols>
    <col min="1" max="1" width="12.28125" style="0" customWidth="1"/>
    <col min="2" max="2" width="94.8515625" style="0" customWidth="1"/>
    <col min="3" max="3" width="25.140625" style="0" customWidth="1"/>
    <col min="4" max="4" width="23.8515625" style="0" hidden="1" customWidth="1"/>
    <col min="5" max="5" width="26.28125" style="0" customWidth="1"/>
    <col min="7" max="7" width="13.28125" style="0" bestFit="1" customWidth="1"/>
  </cols>
  <sheetData>
    <row r="1" spans="1:4" ht="25.5">
      <c r="A1" s="51" t="s">
        <v>41</v>
      </c>
      <c r="B1" s="51"/>
      <c r="C1" s="51"/>
      <c r="D1" s="51"/>
    </row>
    <row r="2" spans="1:9" ht="25.5">
      <c r="A2" s="48" t="s">
        <v>59</v>
      </c>
      <c r="B2" s="48"/>
      <c r="C2" s="48"/>
      <c r="D2" s="48"/>
      <c r="E2" s="3"/>
      <c r="F2" s="2"/>
      <c r="G2" s="2"/>
      <c r="H2" s="2"/>
      <c r="I2" s="2"/>
    </row>
    <row r="3" spans="1:9" ht="22.5">
      <c r="A3" s="14"/>
      <c r="B3" s="14"/>
      <c r="C3" s="14"/>
      <c r="D3" s="14"/>
      <c r="E3" s="3"/>
      <c r="F3" s="2"/>
      <c r="G3" s="2"/>
      <c r="H3" s="2"/>
      <c r="I3" s="2"/>
    </row>
    <row r="4" spans="1:4" ht="20.25">
      <c r="A4" s="11"/>
      <c r="B4" s="12"/>
      <c r="C4" s="11"/>
      <c r="D4" s="5"/>
    </row>
    <row r="5" spans="1:5" ht="26.25">
      <c r="A5" s="54" t="s">
        <v>47</v>
      </c>
      <c r="B5" s="55"/>
      <c r="C5" s="16"/>
      <c r="D5" s="17">
        <v>365</v>
      </c>
      <c r="E5" s="17">
        <v>365</v>
      </c>
    </row>
    <row r="6" spans="1:5" ht="26.25">
      <c r="A6" s="54" t="s">
        <v>58</v>
      </c>
      <c r="B6" s="55"/>
      <c r="C6" s="16"/>
      <c r="D6" s="17">
        <v>59</v>
      </c>
      <c r="E6" s="17">
        <v>59</v>
      </c>
    </row>
    <row r="7" spans="1:5" ht="26.25">
      <c r="A7" s="54" t="s">
        <v>35</v>
      </c>
      <c r="B7" s="55"/>
      <c r="C7" s="16"/>
      <c r="D7" s="17">
        <v>306</v>
      </c>
      <c r="E7" s="17">
        <v>306</v>
      </c>
    </row>
    <row r="8" spans="1:5" ht="26.25">
      <c r="A8" s="46" t="s">
        <v>21</v>
      </c>
      <c r="B8" s="47"/>
      <c r="C8" s="16" t="s">
        <v>20</v>
      </c>
      <c r="D8" s="17">
        <v>605.5</v>
      </c>
      <c r="E8" s="17">
        <v>605.5</v>
      </c>
    </row>
    <row r="9" spans="1:5" ht="26.25">
      <c r="A9" s="46" t="s">
        <v>48</v>
      </c>
      <c r="B9" s="47"/>
      <c r="C9" s="16" t="s">
        <v>20</v>
      </c>
      <c r="D9" s="17">
        <v>98</v>
      </c>
      <c r="E9" s="17">
        <v>98</v>
      </c>
    </row>
    <row r="10" spans="1:5" ht="26.25">
      <c r="A10" s="46" t="s">
        <v>49</v>
      </c>
      <c r="B10" s="47"/>
      <c r="C10" s="16" t="s">
        <v>20</v>
      </c>
      <c r="D10" s="17">
        <f>D8-98</f>
        <v>507.5</v>
      </c>
      <c r="E10" s="17">
        <f>E8-98</f>
        <v>507.5</v>
      </c>
    </row>
    <row r="11" spans="1:5" ht="26.25">
      <c r="A11" s="46" t="s">
        <v>25</v>
      </c>
      <c r="B11" s="47"/>
      <c r="C11" s="16" t="s">
        <v>20</v>
      </c>
      <c r="D11" s="17">
        <v>17.5</v>
      </c>
      <c r="E11" s="17">
        <v>17.5</v>
      </c>
    </row>
    <row r="12" spans="1:5" ht="26.25">
      <c r="A12" s="46" t="s">
        <v>60</v>
      </c>
      <c r="B12" s="47"/>
      <c r="C12" s="16" t="s">
        <v>20</v>
      </c>
      <c r="D12" s="17">
        <v>24.5</v>
      </c>
      <c r="E12" s="17">
        <v>24.5</v>
      </c>
    </row>
    <row r="13" spans="1:5" ht="26.25">
      <c r="A13" s="46" t="s">
        <v>23</v>
      </c>
      <c r="B13" s="47"/>
      <c r="C13" s="16" t="s">
        <v>22</v>
      </c>
      <c r="D13" s="17">
        <v>29</v>
      </c>
      <c r="E13" s="17">
        <v>29</v>
      </c>
    </row>
    <row r="14" spans="1:5" ht="26.25">
      <c r="A14" s="46" t="s">
        <v>61</v>
      </c>
      <c r="B14" s="47"/>
      <c r="C14" s="16" t="s">
        <v>22</v>
      </c>
      <c r="D14" s="17">
        <v>4</v>
      </c>
      <c r="E14" s="17">
        <v>4</v>
      </c>
    </row>
    <row r="15" spans="1:6" ht="26.25">
      <c r="A15" s="46" t="s">
        <v>31</v>
      </c>
      <c r="B15" s="47"/>
      <c r="C15" s="16" t="s">
        <v>32</v>
      </c>
      <c r="D15" s="17">
        <f>D13*24</f>
        <v>696</v>
      </c>
      <c r="E15" s="17">
        <f>E13*24</f>
        <v>696</v>
      </c>
      <c r="F15">
        <f>E13*12</f>
        <v>348</v>
      </c>
    </row>
    <row r="16" spans="1:5" ht="26.25">
      <c r="A16" s="46" t="s">
        <v>62</v>
      </c>
      <c r="B16" s="47"/>
      <c r="C16" s="16" t="s">
        <v>22</v>
      </c>
      <c r="D16" s="17"/>
      <c r="E16" s="17">
        <f>E13*12</f>
        <v>348</v>
      </c>
    </row>
    <row r="17" spans="1:6" ht="26.25">
      <c r="A17" s="46" t="s">
        <v>51</v>
      </c>
      <c r="B17" s="47"/>
      <c r="C17" s="16" t="s">
        <v>22</v>
      </c>
      <c r="D17" s="17">
        <v>0.45</v>
      </c>
      <c r="E17" s="17">
        <v>0.45</v>
      </c>
      <c r="F17">
        <v>0.24</v>
      </c>
    </row>
    <row r="18" spans="1:8" ht="23.25" customHeight="1">
      <c r="A18" s="46" t="s">
        <v>33</v>
      </c>
      <c r="B18" s="47"/>
      <c r="C18" s="16" t="s">
        <v>22</v>
      </c>
      <c r="D18" s="18">
        <f>D15*D17</f>
        <v>313.2</v>
      </c>
      <c r="E18" s="18">
        <f>E16*E17</f>
        <v>156.6</v>
      </c>
      <c r="F18">
        <f>E15*F17</f>
        <v>167.04</v>
      </c>
      <c r="G18" s="6"/>
      <c r="H18" s="7"/>
    </row>
    <row r="19" spans="1:10" ht="22.5" customHeight="1">
      <c r="A19" s="50"/>
      <c r="B19" s="50"/>
      <c r="C19" s="50"/>
      <c r="F19" s="2"/>
      <c r="G19" s="4"/>
      <c r="H19" s="8"/>
      <c r="I19" s="2"/>
      <c r="J19" s="2"/>
    </row>
    <row r="20" spans="1:10" ht="22.5" customHeight="1">
      <c r="A20" s="52" t="s">
        <v>0</v>
      </c>
      <c r="B20" s="52"/>
      <c r="C20" s="52"/>
      <c r="D20" s="52"/>
      <c r="F20" s="2"/>
      <c r="G20" s="4"/>
      <c r="H20" s="15"/>
      <c r="I20" s="2"/>
      <c r="J20" s="2"/>
    </row>
    <row r="21" spans="1:10" ht="22.5" customHeight="1">
      <c r="A21" s="52" t="s">
        <v>34</v>
      </c>
      <c r="B21" s="52"/>
      <c r="C21" s="52"/>
      <c r="D21" s="52"/>
      <c r="F21" s="2"/>
      <c r="G21" s="4"/>
      <c r="H21" s="8"/>
      <c r="I21" s="2"/>
      <c r="J21" s="2"/>
    </row>
    <row r="22" spans="1:10" ht="22.5" customHeight="1">
      <c r="A22" s="53" t="s">
        <v>52</v>
      </c>
      <c r="B22" s="53"/>
      <c r="C22" s="53"/>
      <c r="D22" s="53"/>
      <c r="F22" s="2"/>
      <c r="G22" s="4"/>
      <c r="H22" s="8"/>
      <c r="I22" s="2"/>
      <c r="J22" s="2"/>
    </row>
    <row r="23" spans="1:10" ht="22.5" customHeight="1">
      <c r="A23" s="43"/>
      <c r="B23" s="43"/>
      <c r="C23" s="43"/>
      <c r="D23" s="43"/>
      <c r="F23" s="2"/>
      <c r="G23" s="4"/>
      <c r="H23" s="8"/>
      <c r="I23" s="2"/>
      <c r="J23" s="2"/>
    </row>
    <row r="24" spans="1:10" ht="51.75" customHeight="1">
      <c r="A24" s="10" t="s">
        <v>1</v>
      </c>
      <c r="B24" s="10" t="s">
        <v>2</v>
      </c>
      <c r="C24" s="10" t="s">
        <v>24</v>
      </c>
      <c r="D24" s="10" t="s">
        <v>50</v>
      </c>
      <c r="E24" s="10" t="s">
        <v>50</v>
      </c>
      <c r="F24" s="2"/>
      <c r="G24" s="4"/>
      <c r="H24" s="8"/>
      <c r="I24" s="2"/>
      <c r="J24" s="2"/>
    </row>
    <row r="25" spans="1:10" ht="26.25">
      <c r="A25" s="19">
        <v>1</v>
      </c>
      <c r="B25" s="20" t="s">
        <v>10</v>
      </c>
      <c r="C25" s="21"/>
      <c r="D25" s="38">
        <f>D26+D38</f>
        <v>312558.5474</v>
      </c>
      <c r="E25" s="38">
        <f>E26+E38</f>
        <v>337833.95479999995</v>
      </c>
      <c r="F25" s="2"/>
      <c r="G25" s="9"/>
      <c r="H25" s="9"/>
      <c r="I25" s="2"/>
      <c r="J25" s="2"/>
    </row>
    <row r="26" spans="1:5" ht="26.25">
      <c r="A26" s="22"/>
      <c r="B26" s="20" t="s">
        <v>3</v>
      </c>
      <c r="C26" s="21"/>
      <c r="D26" s="38">
        <f>D27+D33+D35</f>
        <v>17854.9074</v>
      </c>
      <c r="E26" s="38">
        <f>E27+E33+E35</f>
        <v>35709.8148</v>
      </c>
    </row>
    <row r="27" spans="1:5" ht="26.25">
      <c r="A27" s="17" t="s">
        <v>6</v>
      </c>
      <c r="B27" s="23" t="s">
        <v>19</v>
      </c>
      <c r="C27" s="21"/>
      <c r="D27" s="38">
        <f>SUM(D28:D32)</f>
        <v>0</v>
      </c>
      <c r="E27" s="38">
        <v>0</v>
      </c>
    </row>
    <row r="28" spans="1:4" ht="26.25" hidden="1">
      <c r="A28" s="17"/>
      <c r="B28" s="21" t="s">
        <v>28</v>
      </c>
      <c r="C28" s="21"/>
      <c r="D28" s="39"/>
    </row>
    <row r="29" spans="1:4" ht="26.25" hidden="1">
      <c r="A29" s="17"/>
      <c r="B29" s="21" t="s">
        <v>27</v>
      </c>
      <c r="C29" s="24" t="s">
        <v>5</v>
      </c>
      <c r="D29" s="39"/>
    </row>
    <row r="30" spans="1:4" ht="26.25" hidden="1">
      <c r="A30" s="17"/>
      <c r="B30" s="21" t="s">
        <v>43</v>
      </c>
      <c r="C30" s="24" t="s">
        <v>5</v>
      </c>
      <c r="D30" s="39"/>
    </row>
    <row r="31" spans="1:4" ht="26.25" hidden="1">
      <c r="A31" s="17"/>
      <c r="B31" s="21" t="s">
        <v>4</v>
      </c>
      <c r="C31" s="17"/>
      <c r="D31" s="39"/>
    </row>
    <row r="32" spans="1:4" ht="26.25" hidden="1">
      <c r="A32" s="17"/>
      <c r="B32" s="21" t="s">
        <v>38</v>
      </c>
      <c r="C32" s="25" t="s">
        <v>5</v>
      </c>
      <c r="D32" s="39"/>
    </row>
    <row r="33" spans="1:5" ht="26.25">
      <c r="A33" s="17" t="s">
        <v>7</v>
      </c>
      <c r="B33" s="23" t="s">
        <v>9</v>
      </c>
      <c r="C33" s="21"/>
      <c r="D33" s="38">
        <f>D34</f>
        <v>3013.907399999999</v>
      </c>
      <c r="E33" s="38">
        <f>E34</f>
        <v>6027.814799999998</v>
      </c>
    </row>
    <row r="34" spans="1:5" ht="26.25">
      <c r="A34" s="17"/>
      <c r="B34" s="21" t="s">
        <v>18</v>
      </c>
      <c r="C34" s="21"/>
      <c r="D34" s="40">
        <f>0.15*24*355*2.3583</f>
        <v>3013.907399999999</v>
      </c>
      <c r="E34" s="40">
        <f>D34*2</f>
        <v>6027.814799999998</v>
      </c>
    </row>
    <row r="35" spans="1:5" ht="26.25">
      <c r="A35" s="17" t="s">
        <v>8</v>
      </c>
      <c r="B35" s="23" t="s">
        <v>11</v>
      </c>
      <c r="C35" s="21"/>
      <c r="D35" s="41">
        <f>SUM(D36:D37)</f>
        <v>14841</v>
      </c>
      <c r="E35" s="41">
        <f>SUM(E36:E37)</f>
        <v>29682</v>
      </c>
    </row>
    <row r="36" spans="1:7" ht="26.25">
      <c r="A36" s="17"/>
      <c r="B36" s="26" t="s">
        <v>26</v>
      </c>
      <c r="C36" s="24" t="s">
        <v>5</v>
      </c>
      <c r="D36" s="40">
        <v>0</v>
      </c>
      <c r="E36" s="40">
        <v>0</v>
      </c>
      <c r="G36" s="1"/>
    </row>
    <row r="37" spans="1:5" ht="26.25">
      <c r="A37" s="17"/>
      <c r="B37" s="21" t="s">
        <v>16</v>
      </c>
      <c r="C37" s="17" t="s">
        <v>5</v>
      </c>
      <c r="D37" s="40">
        <f>74205/5</f>
        <v>14841</v>
      </c>
      <c r="E37" s="40">
        <f>D37*2</f>
        <v>29682</v>
      </c>
    </row>
    <row r="38" spans="1:7" ht="26.25">
      <c r="A38" s="19">
        <v>2</v>
      </c>
      <c r="B38" s="20" t="s">
        <v>15</v>
      </c>
      <c r="C38" s="21"/>
      <c r="D38" s="38">
        <f>D39+D40+D43+D44</f>
        <v>294703.63999999996</v>
      </c>
      <c r="E38" s="38">
        <f>E39+E40+E43+E44</f>
        <v>302124.13999999996</v>
      </c>
      <c r="G38" s="1"/>
    </row>
    <row r="39" spans="1:5" ht="75.75" customHeight="1">
      <c r="A39" s="27" t="s">
        <v>36</v>
      </c>
      <c r="B39" s="28" t="s">
        <v>53</v>
      </c>
      <c r="C39" s="29" t="s">
        <v>5</v>
      </c>
      <c r="D39" s="37">
        <f>0.1*74205</f>
        <v>7420.5</v>
      </c>
      <c r="E39" s="37">
        <f>D39*2</f>
        <v>14841</v>
      </c>
    </row>
    <row r="40" spans="1:5" ht="69.75" customHeight="1">
      <c r="A40" s="27" t="s">
        <v>37</v>
      </c>
      <c r="B40" s="28" t="s">
        <v>29</v>
      </c>
      <c r="C40" s="29" t="s">
        <v>5</v>
      </c>
      <c r="D40" s="37">
        <f>SUM(D41:D42)</f>
        <v>8000</v>
      </c>
      <c r="E40" s="37">
        <f>SUM(E41:E42)</f>
        <v>8000</v>
      </c>
    </row>
    <row r="41" spans="1:6" ht="22.5" customHeight="1">
      <c r="A41" s="17" t="s">
        <v>6</v>
      </c>
      <c r="B41" s="30" t="s">
        <v>55</v>
      </c>
      <c r="C41" s="21"/>
      <c r="D41" s="29">
        <v>4000</v>
      </c>
      <c r="E41" s="29">
        <v>4000</v>
      </c>
      <c r="F41" s="13"/>
    </row>
    <row r="42" spans="1:5" ht="22.5" customHeight="1">
      <c r="A42" s="17" t="s">
        <v>7</v>
      </c>
      <c r="B42" s="30" t="s">
        <v>56</v>
      </c>
      <c r="C42" s="21"/>
      <c r="D42" s="29">
        <v>4000</v>
      </c>
      <c r="E42" s="29">
        <v>4000</v>
      </c>
    </row>
    <row r="43" spans="1:5" ht="46.5" customHeight="1">
      <c r="A43" s="27" t="s">
        <v>39</v>
      </c>
      <c r="B43" s="31" t="s">
        <v>57</v>
      </c>
      <c r="C43" s="32" t="s">
        <v>5</v>
      </c>
      <c r="D43" s="37">
        <f>0.03/100*6000*(605.05-98)*306</f>
        <v>279283.13999999996</v>
      </c>
      <c r="E43" s="37">
        <f>0.03/100*6000*(605.05-98)*306</f>
        <v>279283.13999999996</v>
      </c>
    </row>
    <row r="44" spans="1:5" ht="27.75" customHeight="1">
      <c r="A44" s="27" t="s">
        <v>40</v>
      </c>
      <c r="B44" s="31" t="s">
        <v>54</v>
      </c>
      <c r="C44" s="32" t="s">
        <v>5</v>
      </c>
      <c r="D44" s="37">
        <v>0</v>
      </c>
      <c r="E44" s="37">
        <v>0</v>
      </c>
    </row>
    <row r="45" spans="1:5" ht="23.25" customHeight="1">
      <c r="A45" s="19">
        <v>3</v>
      </c>
      <c r="B45" s="33" t="s">
        <v>42</v>
      </c>
      <c r="C45" s="17"/>
      <c r="D45" s="38">
        <f>0.15*D25</f>
        <v>46883.78210999999</v>
      </c>
      <c r="E45" s="38">
        <f>0.15*E25</f>
        <v>50675.09321999999</v>
      </c>
    </row>
    <row r="46" spans="1:5" ht="26.25">
      <c r="A46" s="19">
        <v>4</v>
      </c>
      <c r="B46" s="20" t="s">
        <v>17</v>
      </c>
      <c r="C46" s="17"/>
      <c r="D46" s="38">
        <f>D45+D25</f>
        <v>359442.32950999995</v>
      </c>
      <c r="E46" s="38">
        <f>E45+E25</f>
        <v>388509.04801999993</v>
      </c>
    </row>
    <row r="47" spans="1:5" ht="26.25">
      <c r="A47" s="19">
        <v>5</v>
      </c>
      <c r="B47" s="20" t="s">
        <v>12</v>
      </c>
      <c r="C47" s="17" t="s">
        <v>5</v>
      </c>
      <c r="D47" s="38">
        <f>D46*0.12</f>
        <v>43133.07954119999</v>
      </c>
      <c r="E47" s="38">
        <f>E46*0.12</f>
        <v>46621.08576239999</v>
      </c>
    </row>
    <row r="48" spans="1:5" ht="26.25">
      <c r="A48" s="19"/>
      <c r="B48" s="20" t="s">
        <v>13</v>
      </c>
      <c r="C48" s="17" t="s">
        <v>5</v>
      </c>
      <c r="D48" s="38">
        <f>D46+D47</f>
        <v>402575.40905119997</v>
      </c>
      <c r="E48" s="38">
        <f>E46+E47</f>
        <v>435130.13378239993</v>
      </c>
    </row>
    <row r="49" spans="1:5" ht="26.25">
      <c r="A49" s="19">
        <v>6</v>
      </c>
      <c r="B49" s="20" t="s">
        <v>14</v>
      </c>
      <c r="C49" s="17" t="s">
        <v>5</v>
      </c>
      <c r="D49" s="41">
        <f>D48*20%</f>
        <v>80515.08181024</v>
      </c>
      <c r="E49" s="41">
        <f>E48*20%</f>
        <v>87026.02675647999</v>
      </c>
    </row>
    <row r="50" spans="1:5" ht="25.5">
      <c r="A50" s="20"/>
      <c r="B50" s="20" t="s">
        <v>4</v>
      </c>
      <c r="C50" s="19" t="s">
        <v>5</v>
      </c>
      <c r="D50" s="42">
        <f>D48+D49</f>
        <v>483090.49086143996</v>
      </c>
      <c r="E50" s="38">
        <f>E48+E49</f>
        <v>522156.1605388799</v>
      </c>
    </row>
    <row r="51" spans="1:5" ht="24.75" customHeight="1">
      <c r="A51" s="19">
        <v>7</v>
      </c>
      <c r="B51" s="34" t="s">
        <v>46</v>
      </c>
      <c r="C51" s="17" t="s">
        <v>5</v>
      </c>
      <c r="D51" s="37">
        <f>D50/D7</f>
        <v>1578.7270943184312</v>
      </c>
      <c r="E51" s="37">
        <f>E50/E18</f>
        <v>3334.330527068199</v>
      </c>
    </row>
    <row r="52" spans="1:6" ht="51">
      <c r="A52" s="35">
        <v>8</v>
      </c>
      <c r="B52" s="33" t="s">
        <v>30</v>
      </c>
      <c r="C52" s="36"/>
      <c r="D52" s="37">
        <f>D51/D18</f>
        <v>5.040635677900483</v>
      </c>
      <c r="E52" s="37">
        <f>E51/D18</f>
        <v>10.646010622823113</v>
      </c>
      <c r="F52">
        <f>E51/F18</f>
        <v>19.961269917793338</v>
      </c>
    </row>
    <row r="55" spans="1:6" ht="26.25">
      <c r="A55" s="49" t="s">
        <v>44</v>
      </c>
      <c r="B55" s="49"/>
      <c r="C55" s="44"/>
      <c r="D55" s="45" t="s">
        <v>45</v>
      </c>
      <c r="E55" s="49" t="s">
        <v>45</v>
      </c>
      <c r="F55" s="49"/>
    </row>
  </sheetData>
  <sheetProtection/>
  <mergeCells count="22">
    <mergeCell ref="A11:B11"/>
    <mergeCell ref="A12:B12"/>
    <mergeCell ref="A2:D2"/>
    <mergeCell ref="A10:B10"/>
    <mergeCell ref="A55:B55"/>
    <mergeCell ref="A13:B13"/>
    <mergeCell ref="A18:B18"/>
    <mergeCell ref="A19:C19"/>
    <mergeCell ref="A15:B15"/>
    <mergeCell ref="E55:F55"/>
    <mergeCell ref="A17:B17"/>
    <mergeCell ref="A16:B16"/>
    <mergeCell ref="A1:D1"/>
    <mergeCell ref="A9:B9"/>
    <mergeCell ref="A21:D21"/>
    <mergeCell ref="A22:D22"/>
    <mergeCell ref="A20:D20"/>
    <mergeCell ref="A6:B6"/>
    <mergeCell ref="A14:B14"/>
    <mergeCell ref="A5:B5"/>
    <mergeCell ref="A7:B7"/>
    <mergeCell ref="A8:B8"/>
  </mergeCells>
  <printOptions/>
  <pageMargins left="0.75" right="0.75" top="0.5" bottom="0.54" header="0.5" footer="0.5"/>
  <pageSetup horizontalDpi="600" verticalDpi="600" orientation="portrait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Дмитро</cp:lastModifiedBy>
  <cp:lastPrinted>2021-11-03T08:06:25Z</cp:lastPrinted>
  <dcterms:created xsi:type="dcterms:W3CDTF">1996-10-08T23:32:33Z</dcterms:created>
  <dcterms:modified xsi:type="dcterms:W3CDTF">2021-11-05T12:16:33Z</dcterms:modified>
  <cp:category/>
  <cp:version/>
  <cp:contentType/>
  <cp:contentStatus/>
</cp:coreProperties>
</file>