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150"/>
  </bookViews>
  <sheets>
    <sheet name="Лист5 (КП) (6)" sheetId="1" r:id="rId1"/>
  </sheets>
  <externalReferences>
    <externalReference r:id="rId2"/>
  </externalReferences>
  <definedNames>
    <definedName name="отклонение" localSheetId="0">#REF!</definedName>
    <definedName name="отклонение">#REF!</definedName>
    <definedName name="пдв" localSheetId="0">#REF!</definedName>
    <definedName name="пд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<sst xmlns="http://schemas.openxmlformats.org/spreadsheetml/2006/main" count="135" uniqueCount="113">
  <si>
    <t>Додаток 1</t>
  </si>
  <si>
    <t>до рішення виконавчого комітету Дрогобицької міської ради</t>
  </si>
  <si>
    <t>від 04.10.2024 № 266</t>
  </si>
  <si>
    <t>Структура тарифів на теплову енергію</t>
  </si>
  <si>
    <t>Комунального підприємства «Дрогобичтеплоенерго» Дрогобицької міської ради</t>
  </si>
  <si>
    <t>для всіх категорій споживачів на 2024-2025рр.</t>
  </si>
  <si>
    <t>Без ПДВ</t>
  </si>
  <si>
    <t xml:space="preserve">№
з/п </t>
  </si>
  <si>
    <t xml:space="preserve">Найменування показників </t>
  </si>
  <si>
    <t>Для потреб населення</t>
  </si>
  <si>
    <t>Для потреб бюджетних установ</t>
  </si>
  <si>
    <t>Для потреб інших споживачів</t>
  </si>
  <si>
    <t>Для потреб релігійних організацій</t>
  </si>
  <si>
    <t>тис. грн</t>
  </si>
  <si>
    <t>грн/Гкал</t>
  </si>
  <si>
    <t>1</t>
  </si>
  <si>
    <t xml:space="preserve">Повна собівартість, у т.ч.: </t>
  </si>
  <si>
    <t>1.1</t>
  </si>
  <si>
    <t>витрати на паливо, у т. ч.:</t>
  </si>
  <si>
    <t>1.1.1</t>
  </si>
  <si>
    <t>природний газ</t>
  </si>
  <si>
    <t>1.1.2</t>
  </si>
  <si>
    <t>інше паливо</t>
  </si>
  <si>
    <t>1.2</t>
  </si>
  <si>
    <t>витрати на покупну теплову енергію</t>
  </si>
  <si>
    <t>1.3</t>
  </si>
  <si>
    <t>собівартість виробництва т/енергії
власних ТЕЦ, ТЕС, АЕС, КГУ</t>
  </si>
  <si>
    <t>1.4</t>
  </si>
  <si>
    <t>витрати на електроенергію без
потреб власних ТЕЦ,ТЕС,АЕС,КГУ</t>
  </si>
  <si>
    <t>ел/ен в-во</t>
  </si>
  <si>
    <t>ел/ен тр</t>
  </si>
  <si>
    <t>ел/ен заг</t>
  </si>
  <si>
    <t>ел/ен адмін</t>
  </si>
  <si>
    <t>1.5</t>
  </si>
  <si>
    <t xml:space="preserve">транспортування теплової енергії мережами інших підприємств </t>
  </si>
  <si>
    <t>1.6</t>
  </si>
  <si>
    <t>витрати на оплату праці з відрахуваннями на соціальні заходи без потреб власних ТЕЦ, ТЕС, АЕС, КГУ з врахуванням ЄСВ</t>
  </si>
  <si>
    <t>зарплата прямі вир</t>
  </si>
  <si>
    <t>зарплата прямі трансп</t>
  </si>
  <si>
    <t>зарплата прямі постач</t>
  </si>
  <si>
    <t>зарплата загальновир вир</t>
  </si>
  <si>
    <t>зарплата загальновир тр</t>
  </si>
  <si>
    <t>зар-та загальновир постач</t>
  </si>
  <si>
    <t>зарплата адмінвир</t>
  </si>
  <si>
    <t>зарплата адмін тр</t>
  </si>
  <si>
    <t>зарплата адмін постач</t>
  </si>
  <si>
    <t>Всього зарплати</t>
  </si>
  <si>
    <t>ЄСВ</t>
  </si>
  <si>
    <t>1.7</t>
  </si>
  <si>
    <t>амортизаційні відрахування
без потреб власних ТЕЦ, ТЕС, АЕС, КГУ</t>
  </si>
  <si>
    <t>аморт. вир</t>
  </si>
  <si>
    <t>аморт. транс</t>
  </si>
  <si>
    <t>аморт постач</t>
  </si>
  <si>
    <t>аморт загвир</t>
  </si>
  <si>
    <t>аморт адмін</t>
  </si>
  <si>
    <t>1.8</t>
  </si>
  <si>
    <t>інші витрати собівартості
без потреб власних ТЕЦ, ТЕС, АЕС, КГУ</t>
  </si>
  <si>
    <t>вода</t>
  </si>
  <si>
    <t>вода вир</t>
  </si>
  <si>
    <t>вода тр</t>
  </si>
  <si>
    <t>вода загвир</t>
  </si>
  <si>
    <t>вода адм</t>
  </si>
  <si>
    <t>матер д/експл.і рем, хім</t>
  </si>
  <si>
    <t>вир</t>
  </si>
  <si>
    <t>-ППР</t>
  </si>
  <si>
    <t>-хім</t>
  </si>
  <si>
    <t>трансп</t>
  </si>
  <si>
    <t>постач</t>
  </si>
  <si>
    <t>загвир</t>
  </si>
  <si>
    <t>адмін</t>
  </si>
  <si>
    <t>податки</t>
  </si>
  <si>
    <t>ПММ</t>
  </si>
  <si>
    <t>зв'язок і поштові витрати</t>
  </si>
  <si>
    <t>послуги підр.орг діагн котл</t>
  </si>
  <si>
    <t>ОП (інші)</t>
  </si>
  <si>
    <t>пр вир</t>
  </si>
  <si>
    <t>пр тр</t>
  </si>
  <si>
    <t>канцтовари</t>
  </si>
  <si>
    <t>відрядження</t>
  </si>
  <si>
    <t>інші , в тому числі
без потреб власних ТЕЦ, ТЕС, АЕС, КГУ</t>
  </si>
  <si>
    <t>-обслуг банк</t>
  </si>
  <si>
    <t>-вик.ПП і право інтелект.вл</t>
  </si>
  <si>
    <t>-підписка період.видань</t>
  </si>
  <si>
    <t>-підг.персоналу</t>
  </si>
  <si>
    <t>-інші інші,в тому числі</t>
  </si>
  <si>
    <t>-ІТ</t>
  </si>
  <si>
    <t>-послуга з ремонту і ТО ПК</t>
  </si>
  <si>
    <t>-інші заггоспод признА</t>
  </si>
  <si>
    <t xml:space="preserve">-інші з постач т_е </t>
  </si>
  <si>
    <t>-обслуг оргтехніки</t>
  </si>
  <si>
    <t>2</t>
  </si>
  <si>
    <t>Витрати на покриття втрат</t>
  </si>
  <si>
    <t>Розрахунковий прибуток, у т. ч.:</t>
  </si>
  <si>
    <t>3.1</t>
  </si>
  <si>
    <t xml:space="preserve">податок на прибуток </t>
  </si>
  <si>
    <t>3.2</t>
  </si>
  <si>
    <t xml:space="preserve">на розвиток виробництва (виробничі інвестиції) </t>
  </si>
  <si>
    <t>3.3</t>
  </si>
  <si>
    <t>інше використання прибутку</t>
  </si>
  <si>
    <t>Собівартість теплової енергії</t>
  </si>
  <si>
    <t>Вартість теплової енергії за відповідним тарифом,в т.ч.:</t>
  </si>
  <si>
    <t>4.1</t>
  </si>
  <si>
    <t>умовно-змінна двоставкового,         без ПДВ</t>
  </si>
  <si>
    <t>4.2</t>
  </si>
  <si>
    <t>умовно-постійна двоставкового, грн/(Гкал/год)/місяць, без ПДВ</t>
  </si>
  <si>
    <t>Тариф одно- на теплову енергію, грн/Гкал, без ПДВ</t>
  </si>
  <si>
    <t>-</t>
  </si>
  <si>
    <t>Тариф одно- на теплову енергію/ послугу з постачання теплової енергії, грн/Гкал, з ПДВ</t>
  </si>
  <si>
    <t xml:space="preserve">Обсяг реалізації теплової енергії власним споживачам, Гкал </t>
  </si>
  <si>
    <r>
      <rPr>
        <b/>
        <sz val="10"/>
        <rFont val="Times New Roman"/>
        <charset val="204"/>
      </rPr>
      <t>Теплове навантаження об</t>
    </r>
    <r>
      <rPr>
        <b/>
        <sz val="10"/>
        <rFont val="Calibri"/>
        <charset val="204"/>
      </rPr>
      <t>'</t>
    </r>
    <r>
      <rPr>
        <b/>
        <sz val="10"/>
        <rFont val="Times New Roman"/>
        <charset val="204"/>
      </rPr>
      <t>єктів теплопостачання, Гкал/год</t>
    </r>
  </si>
  <si>
    <t>Рівень рентабельності,%</t>
  </si>
  <si>
    <t>Керуючий справами виконкому</t>
  </si>
  <si>
    <t>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</si>
</sst>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.000"/>
    <numFmt numFmtId="179" formatCode="0.000"/>
    <numFmt numFmtId="180" formatCode="#,##0.000000"/>
    <numFmt numFmtId="181" formatCode="#,##0.00000000"/>
    <numFmt numFmtId="182" formatCode="0.00000000"/>
    <numFmt numFmtId="183" formatCode="0.000000"/>
  </numFmts>
  <fonts count="57">
    <font>
      <sz val="10"/>
      <name val="Arial Cyr"/>
      <charset val="204"/>
    </font>
    <font>
      <sz val="9"/>
      <name val="Times New Roman"/>
      <charset val="204"/>
    </font>
    <font>
      <b/>
      <sz val="11"/>
      <name val="Times New Roman"/>
      <charset val="204"/>
    </font>
    <font>
      <b/>
      <i/>
      <sz val="11"/>
      <name val="Times New Roman"/>
      <charset val="204"/>
    </font>
    <font>
      <b/>
      <sz val="10"/>
      <name val="Times New Roman"/>
      <charset val="204"/>
    </font>
    <font>
      <b/>
      <sz val="10"/>
      <color theme="1"/>
      <name val="Times New Roman"/>
      <charset val="204"/>
    </font>
    <font>
      <sz val="10"/>
      <name val="Times New Roman"/>
      <charset val="204"/>
    </font>
    <font>
      <sz val="10"/>
      <color theme="1"/>
      <name val="Times New Roman"/>
      <charset val="204"/>
    </font>
    <font>
      <sz val="10"/>
      <color rgb="FFFF0000"/>
      <name val="Times New Roman"/>
      <charset val="204"/>
    </font>
    <font>
      <i/>
      <sz val="10"/>
      <name val="Times New Roman"/>
      <charset val="204"/>
    </font>
    <font>
      <i/>
      <sz val="10"/>
      <color theme="1"/>
      <name val="Times New Roman"/>
      <charset val="204"/>
    </font>
    <font>
      <b/>
      <sz val="16"/>
      <name val="Times New Roman"/>
      <charset val="204"/>
    </font>
    <font>
      <b/>
      <sz val="14"/>
      <color rgb="FFFF0000"/>
      <name val="Arial Cyr"/>
      <charset val="204"/>
    </font>
    <font>
      <b/>
      <i/>
      <sz val="16"/>
      <name val="Times New Roman"/>
      <charset val="204"/>
    </font>
    <font>
      <b/>
      <sz val="14"/>
      <color theme="1"/>
      <name val="Times New Roman"/>
      <charset val="204"/>
    </font>
    <font>
      <b/>
      <sz val="14"/>
      <name val="Times New Roman"/>
      <charset val="204"/>
    </font>
    <font>
      <b/>
      <sz val="14"/>
      <color rgb="FFFF0000"/>
      <name val="Times New Roman"/>
      <charset val="204"/>
    </font>
    <font>
      <sz val="13"/>
      <color theme="1"/>
      <name val="Times New Roman"/>
      <charset val="204"/>
    </font>
    <font>
      <sz val="13"/>
      <color rgb="FFFF0000"/>
      <name val="Times New Roman"/>
      <charset val="204"/>
    </font>
    <font>
      <sz val="10"/>
      <color rgb="FFFF0000"/>
      <name val="Arial Cyr"/>
      <charset val="204"/>
    </font>
    <font>
      <sz val="13"/>
      <name val="Times New Roman"/>
      <charset val="204"/>
    </font>
    <font>
      <i/>
      <sz val="13"/>
      <color theme="1"/>
      <name val="Times New Roman"/>
      <charset val="204"/>
    </font>
    <font>
      <i/>
      <sz val="13"/>
      <color rgb="FFFF0000"/>
      <name val="Times New Roman"/>
      <charset val="204"/>
    </font>
    <font>
      <sz val="10"/>
      <color theme="6"/>
      <name val="Arial Cyr"/>
      <charset val="204"/>
    </font>
    <font>
      <b/>
      <sz val="10"/>
      <color theme="6"/>
      <name val="Arial Cyr"/>
      <charset val="204"/>
    </font>
    <font>
      <b/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i/>
      <sz val="13"/>
      <name val="Times New Roman"/>
      <charset val="204"/>
    </font>
    <font>
      <b/>
      <sz val="9"/>
      <name val="Times New Roman"/>
      <charset val="204"/>
    </font>
    <font>
      <b/>
      <sz val="9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name val="Arial Cyr"/>
      <charset val="204"/>
    </font>
    <font>
      <b/>
      <sz val="13"/>
      <color theme="1"/>
      <name val="Times New Roman"/>
      <charset val="204"/>
    </font>
    <font>
      <b/>
      <sz val="10"/>
      <name val="Arial Cyr"/>
      <charset val="204"/>
    </font>
    <font>
      <b/>
      <sz val="16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204"/>
    </font>
    <font>
      <b/>
      <sz val="10"/>
      <name val="Calibri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35" fillId="0" borderId="0" applyFont="0" applyFill="0" applyBorder="0" applyAlignment="0" applyProtection="0">
      <alignment vertical="center"/>
    </xf>
    <xf numFmtId="44" fontId="35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177" fontId="35" fillId="0" borderId="0" applyFont="0" applyFill="0" applyBorder="0" applyAlignment="0" applyProtection="0">
      <alignment vertical="center"/>
    </xf>
    <xf numFmtId="42" fontId="35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3" borderId="7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4" borderId="10" applyNumberFormat="0" applyAlignment="0" applyProtection="0">
      <alignment vertical="center"/>
    </xf>
    <xf numFmtId="0" fontId="45" fillId="5" borderId="11" applyNumberFormat="0" applyAlignment="0" applyProtection="0">
      <alignment vertical="center"/>
    </xf>
    <xf numFmtId="0" fontId="46" fillId="5" borderId="10" applyNumberFormat="0" applyAlignment="0" applyProtection="0">
      <alignment vertical="center"/>
    </xf>
    <xf numFmtId="0" fontId="47" fillId="6" borderId="12" applyNumberFormat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49" fillId="0" borderId="14" applyNumberFormat="0" applyFill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10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3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55" fillId="0" borderId="0"/>
  </cellStyleXfs>
  <cellXfs count="122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2" fillId="0" borderId="0" xfId="49" applyFont="1" applyFill="1" applyBorder="1" applyAlignment="1">
      <alignment horizontal="center" vertical="center" wrapText="1"/>
    </xf>
    <xf numFmtId="0" fontId="2" fillId="0" borderId="0" xfId="49" applyFont="1" applyFill="1" applyBorder="1" applyAlignment="1" applyProtection="1">
      <alignment horizontal="center" vertical="center" wrapText="1"/>
      <protection locked="0"/>
    </xf>
    <xf numFmtId="0" fontId="3" fillId="0" borderId="1" xfId="49" applyFont="1" applyFill="1" applyBorder="1" applyAlignment="1" applyProtection="1">
      <alignment horizontal="right" vertical="center" wrapText="1"/>
      <protection locked="0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wrapText="1"/>
    </xf>
    <xf numFmtId="0" fontId="4" fillId="0" borderId="3" xfId="49" applyFont="1" applyFill="1" applyBorder="1" applyAlignment="1">
      <alignment horizontal="left" vertical="center" wrapText="1"/>
    </xf>
    <xf numFmtId="4" fontId="4" fillId="0" borderId="3" xfId="49" applyNumberFormat="1" applyFont="1" applyFill="1" applyBorder="1" applyAlignment="1">
      <alignment horizontal="center" vertical="center"/>
    </xf>
    <xf numFmtId="49" fontId="6" fillId="0" borderId="3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vertical="center" wrapText="1"/>
    </xf>
    <xf numFmtId="4" fontId="6" fillId="0" borderId="3" xfId="49" applyNumberFormat="1" applyFont="1" applyFill="1" applyBorder="1" applyAlignment="1">
      <alignment horizontal="center" vertical="center"/>
    </xf>
    <xf numFmtId="2" fontId="6" fillId="0" borderId="3" xfId="49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4" fontId="6" fillId="0" borderId="3" xfId="49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49" applyNumberFormat="1" applyFont="1" applyFill="1" applyBorder="1" applyAlignment="1">
      <alignment horizontal="center" vertical="top" wrapText="1"/>
    </xf>
    <xf numFmtId="4" fontId="8" fillId="0" borderId="3" xfId="49" applyNumberFormat="1" applyFont="1" applyFill="1" applyBorder="1" applyAlignment="1" applyProtection="1">
      <alignment horizontal="center" vertical="center" wrapText="1"/>
      <protection locked="0"/>
    </xf>
    <xf numFmtId="2" fontId="8" fillId="0" borderId="3" xfId="49" applyNumberFormat="1" applyFont="1" applyFill="1" applyBorder="1" applyAlignment="1">
      <alignment horizontal="center" vertical="center"/>
    </xf>
    <xf numFmtId="0" fontId="9" fillId="0" borderId="3" xfId="49" applyFont="1" applyFill="1" applyBorder="1" applyAlignment="1">
      <alignment vertical="center" wrapText="1"/>
    </xf>
    <xf numFmtId="4" fontId="9" fillId="0" borderId="3" xfId="49" applyNumberFormat="1" applyFont="1" applyFill="1" applyBorder="1" applyAlignment="1" applyProtection="1">
      <alignment horizontal="center" vertical="center" wrapText="1"/>
      <protection locked="0"/>
    </xf>
    <xf numFmtId="2" fontId="9" fillId="0" borderId="3" xfId="49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178" fontId="6" fillId="0" borderId="3" xfId="49" applyNumberFormat="1" applyFont="1" applyFill="1" applyBorder="1" applyAlignment="1" applyProtection="1">
      <alignment horizontal="center" vertical="center" wrapText="1"/>
      <protection locked="0"/>
    </xf>
    <xf numFmtId="179" fontId="6" fillId="0" borderId="3" xfId="0" applyNumberFormat="1" applyFont="1" applyFill="1" applyBorder="1" applyAlignment="1">
      <alignment horizontal="center" vertical="center" wrapText="1"/>
    </xf>
    <xf numFmtId="179" fontId="7" fillId="0" borderId="3" xfId="0" applyNumberFormat="1" applyFont="1" applyFill="1" applyBorder="1" applyAlignment="1">
      <alignment horizontal="center" vertical="center" wrapText="1"/>
    </xf>
    <xf numFmtId="49" fontId="9" fillId="0" borderId="3" xfId="49" applyNumberFormat="1" applyFont="1" applyFill="1" applyBorder="1" applyAlignment="1">
      <alignment vertical="center" wrapText="1"/>
    </xf>
    <xf numFmtId="178" fontId="9" fillId="0" borderId="3" xfId="49" applyNumberFormat="1" applyFont="1" applyFill="1" applyBorder="1" applyAlignment="1" applyProtection="1">
      <alignment horizontal="center" vertical="center" wrapText="1"/>
      <protection locked="0"/>
    </xf>
    <xf numFmtId="178" fontId="9" fillId="0" borderId="3" xfId="49" applyNumberFormat="1" applyFont="1" applyFill="1" applyBorder="1" applyAlignment="1">
      <alignment horizontal="center" vertical="center"/>
    </xf>
    <xf numFmtId="178" fontId="9" fillId="0" borderId="3" xfId="0" applyNumberFormat="1" applyFont="1" applyFill="1" applyBorder="1" applyAlignment="1">
      <alignment horizontal="center" vertical="center" wrapText="1"/>
    </xf>
    <xf numFmtId="178" fontId="10" fillId="0" borderId="3" xfId="0" applyNumberFormat="1" applyFont="1" applyFill="1" applyBorder="1" applyAlignment="1">
      <alignment horizontal="center" vertical="center" wrapText="1"/>
    </xf>
    <xf numFmtId="0" fontId="11" fillId="0" borderId="0" xfId="49" applyFont="1" applyFill="1" applyBorder="1" applyAlignment="1">
      <alignment horizontal="center" vertical="center" wrapText="1"/>
    </xf>
    <xf numFmtId="0" fontId="12" fillId="0" borderId="0" xfId="0" applyFont="1"/>
    <xf numFmtId="0" fontId="11" fillId="0" borderId="0" xfId="49" applyFont="1" applyFill="1" applyBorder="1" applyAlignment="1" applyProtection="1">
      <alignment horizontal="center" vertical="center" wrapText="1"/>
      <protection locked="0"/>
    </xf>
    <xf numFmtId="0" fontId="13" fillId="0" borderId="0" xfId="49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Border="1" applyAlignment="1">
      <alignment horizontal="center" vertical="center" wrapText="1"/>
    </xf>
    <xf numFmtId="0" fontId="15" fillId="0" borderId="0" xfId="49" applyFont="1" applyFill="1" applyBorder="1" applyAlignment="1">
      <alignment horizontal="center" vertical="center" wrapText="1"/>
    </xf>
    <xf numFmtId="0" fontId="15" fillId="0" borderId="0" xfId="49" applyNumberFormat="1" applyFont="1" applyFill="1" applyBorder="1" applyAlignment="1">
      <alignment horizontal="center" wrapText="1"/>
    </xf>
    <xf numFmtId="4" fontId="15" fillId="0" borderId="0" xfId="49" applyNumberFormat="1" applyFont="1" applyFill="1" applyBorder="1" applyAlignment="1">
      <alignment horizontal="center" vertical="center"/>
    </xf>
    <xf numFmtId="180" fontId="16" fillId="0" borderId="0" xfId="49" applyNumberFormat="1" applyFont="1" applyFill="1" applyBorder="1" applyAlignment="1">
      <alignment horizontal="center" vertical="center"/>
    </xf>
    <xf numFmtId="4" fontId="0" fillId="0" borderId="0" xfId="0" applyNumberFormat="1"/>
    <xf numFmtId="2" fontId="17" fillId="0" borderId="0" xfId="0" applyNumberFormat="1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19" fillId="0" borderId="0" xfId="0" applyNumberFormat="1" applyFont="1" applyFill="1"/>
    <xf numFmtId="2" fontId="17" fillId="0" borderId="0" xfId="0" applyNumberFormat="1" applyFont="1" applyBorder="1" applyAlignment="1">
      <alignment horizontal="center" vertical="center" wrapText="1"/>
    </xf>
    <xf numFmtId="2" fontId="20" fillId="0" borderId="0" xfId="49" applyNumberFormat="1" applyFont="1" applyFill="1" applyBorder="1" applyAlignment="1">
      <alignment horizontal="center" vertical="center"/>
    </xf>
    <xf numFmtId="2" fontId="18" fillId="0" borderId="0" xfId="49" applyNumberFormat="1" applyFont="1" applyFill="1" applyBorder="1" applyAlignment="1">
      <alignment horizontal="center" vertical="center"/>
    </xf>
    <xf numFmtId="4" fontId="19" fillId="0" borderId="0" xfId="0" applyNumberFormat="1" applyFont="1"/>
    <xf numFmtId="2" fontId="21" fillId="0" borderId="0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/>
    <xf numFmtId="4" fontId="22" fillId="0" borderId="0" xfId="49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/>
    <xf numFmtId="0" fontId="25" fillId="0" borderId="0" xfId="0" applyFont="1" applyFill="1"/>
    <xf numFmtId="4" fontId="18" fillId="0" borderId="0" xfId="49" applyNumberFormat="1" applyFont="1" applyFill="1" applyBorder="1" applyAlignment="1" applyProtection="1">
      <alignment horizontal="center" vertical="center" wrapText="1"/>
      <protection locked="0"/>
    </xf>
    <xf numFmtId="2" fontId="19" fillId="0" borderId="0" xfId="0" applyNumberFormat="1" applyFont="1"/>
    <xf numFmtId="4" fontId="26" fillId="0" borderId="0" xfId="0" applyNumberFormat="1" applyFont="1"/>
    <xf numFmtId="2" fontId="26" fillId="0" borderId="0" xfId="0" applyNumberFormat="1" applyFont="1"/>
    <xf numFmtId="178" fontId="22" fillId="0" borderId="0" xfId="0" applyNumberFormat="1" applyFont="1" applyFill="1" applyBorder="1" applyAlignment="1">
      <alignment horizontal="center" vertical="center" wrapText="1"/>
    </xf>
    <xf numFmtId="2" fontId="27" fillId="0" borderId="0" xfId="0" applyNumberFormat="1" applyFont="1" applyFill="1" applyBorder="1" applyAlignment="1">
      <alignment horizontal="center" vertical="center" wrapText="1"/>
    </xf>
    <xf numFmtId="4" fontId="27" fillId="0" borderId="0" xfId="49" applyNumberFormat="1" applyFont="1" applyFill="1" applyBorder="1" applyAlignment="1" applyProtection="1">
      <alignment horizontal="center" vertical="center" wrapText="1"/>
      <protection locked="0"/>
    </xf>
    <xf numFmtId="49" fontId="27" fillId="2" borderId="3" xfId="49" applyNumberFormat="1" applyFont="1" applyFill="1" applyBorder="1" applyAlignment="1">
      <alignment vertical="center" wrapText="1"/>
    </xf>
    <xf numFmtId="49" fontId="27" fillId="0" borderId="3" xfId="49" applyNumberFormat="1" applyFont="1" applyFill="1" applyBorder="1" applyAlignment="1">
      <alignment vertical="center" wrapText="1"/>
    </xf>
    <xf numFmtId="49" fontId="4" fillId="0" borderId="3" xfId="49" applyNumberFormat="1" applyFont="1" applyFill="1" applyBorder="1" applyAlignment="1">
      <alignment horizontal="center" vertical="center" wrapText="1"/>
    </xf>
    <xf numFmtId="49" fontId="4" fillId="0" borderId="3" xfId="49" applyNumberFormat="1" applyFont="1" applyFill="1" applyBorder="1" applyAlignment="1">
      <alignment horizontal="left" vertical="center" wrapText="1"/>
    </xf>
    <xf numFmtId="4" fontId="4" fillId="0" borderId="3" xfId="49" applyNumberFormat="1" applyFont="1" applyFill="1" applyBorder="1" applyAlignment="1" applyProtection="1">
      <alignment horizontal="center" vertical="center" wrapText="1"/>
      <protection locked="0"/>
    </xf>
    <xf numFmtId="2" fontId="4" fillId="0" borderId="3" xfId="49" applyNumberFormat="1" applyFont="1" applyFill="1" applyBorder="1" applyAlignment="1">
      <alignment horizontal="center" vertical="center"/>
    </xf>
    <xf numFmtId="49" fontId="6" fillId="0" borderId="3" xfId="49" applyNumberFormat="1" applyFont="1" applyFill="1" applyBorder="1" applyAlignment="1">
      <alignment vertical="center" wrapText="1"/>
    </xf>
    <xf numFmtId="4" fontId="6" fillId="0" borderId="3" xfId="49" applyNumberFormat="1" applyFont="1" applyFill="1" applyBorder="1" applyAlignment="1" applyProtection="1">
      <alignment horizontal="center" vertical="center"/>
      <protection locked="0"/>
    </xf>
    <xf numFmtId="49" fontId="4" fillId="0" borderId="3" xfId="49" applyNumberFormat="1" applyFont="1" applyFill="1" applyBorder="1" applyAlignment="1">
      <alignment vertical="center" wrapText="1"/>
    </xf>
    <xf numFmtId="4" fontId="4" fillId="0" borderId="3" xfId="49" applyNumberFormat="1" applyFont="1" applyFill="1" applyBorder="1" applyAlignment="1" applyProtection="1">
      <alignment horizontal="center" vertical="center"/>
      <protection locked="0"/>
    </xf>
    <xf numFmtId="2" fontId="4" fillId="0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2" fontId="29" fillId="0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49" fontId="4" fillId="0" borderId="3" xfId="49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81" fontId="4" fillId="0" borderId="5" xfId="49" applyNumberFormat="1" applyFont="1" applyFill="1" applyBorder="1" applyAlignment="1" applyProtection="1">
      <alignment horizontal="center" vertical="center"/>
      <protection locked="0"/>
    </xf>
    <xf numFmtId="181" fontId="0" fillId="0" borderId="6" xfId="0" applyNumberFormat="1" applyBorder="1" applyAlignment="1">
      <alignment horizontal="center" vertical="center"/>
    </xf>
    <xf numFmtId="182" fontId="4" fillId="0" borderId="5" xfId="0" applyNumberFormat="1" applyFont="1" applyBorder="1" applyAlignment="1">
      <alignment horizontal="center" vertical="center" wrapText="1"/>
    </xf>
    <xf numFmtId="182" fontId="0" fillId="0" borderId="6" xfId="0" applyNumberFormat="1" applyBorder="1" applyAlignment="1">
      <alignment horizontal="center" vertical="center" wrapText="1"/>
    </xf>
    <xf numFmtId="182" fontId="5" fillId="0" borderId="5" xfId="0" applyNumberFormat="1" applyFont="1" applyBorder="1" applyAlignment="1">
      <alignment horizontal="center" vertical="center" wrapText="1"/>
    </xf>
    <xf numFmtId="4" fontId="4" fillId="0" borderId="3" xfId="49" applyNumberFormat="1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 wrapText="1"/>
    </xf>
    <xf numFmtId="49" fontId="4" fillId="0" borderId="0" xfId="49" applyNumberFormat="1" applyFont="1" applyFill="1" applyBorder="1" applyAlignment="1">
      <alignment horizontal="left" vertical="center" wrapText="1"/>
    </xf>
    <xf numFmtId="4" fontId="4" fillId="0" borderId="0" xfId="49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31" fillId="0" borderId="0" xfId="0" applyFont="1"/>
    <xf numFmtId="2" fontId="30" fillId="0" borderId="0" xfId="0" applyNumberFormat="1" applyFont="1" applyAlignment="1">
      <alignment horizontal="left" vertical="center" wrapText="1"/>
    </xf>
    <xf numFmtId="0" fontId="31" fillId="0" borderId="0" xfId="0" applyFont="1" applyAlignment="1">
      <alignment wrapText="1"/>
    </xf>
    <xf numFmtId="4" fontId="31" fillId="0" borderId="0" xfId="0" applyNumberFormat="1" applyFont="1"/>
    <xf numFmtId="2" fontId="31" fillId="0" borderId="0" xfId="0" applyNumberFormat="1" applyFont="1"/>
    <xf numFmtId="0" fontId="0" fillId="0" borderId="0" xfId="0" applyAlignment="1">
      <alignment horizontal="left" vertical="center" wrapText="1"/>
    </xf>
    <xf numFmtId="2" fontId="0" fillId="0" borderId="0" xfId="0" applyNumberFormat="1"/>
    <xf numFmtId="2" fontId="15" fillId="0" borderId="0" xfId="49" applyNumberFormat="1" applyFont="1" applyFill="1" applyBorder="1" applyAlignment="1">
      <alignment horizontal="center" vertical="center"/>
    </xf>
    <xf numFmtId="2" fontId="16" fillId="0" borderId="0" xfId="49" applyNumberFormat="1" applyFont="1" applyFill="1" applyBorder="1" applyAlignment="1">
      <alignment horizontal="center" vertical="center"/>
    </xf>
    <xf numFmtId="2" fontId="32" fillId="0" borderId="0" xfId="0" applyNumberFormat="1" applyFont="1" applyFill="1" applyBorder="1" applyAlignment="1">
      <alignment horizontal="center" vertical="center" wrapText="1"/>
    </xf>
    <xf numFmtId="2" fontId="32" fillId="2" borderId="0" xfId="0" applyNumberFormat="1" applyFont="1" applyFill="1" applyBorder="1" applyAlignment="1">
      <alignment horizontal="center" vertical="center" wrapText="1"/>
    </xf>
    <xf numFmtId="183" fontId="32" fillId="0" borderId="0" xfId="0" applyNumberFormat="1" applyFont="1" applyFill="1" applyBorder="1" applyAlignment="1">
      <alignment horizontal="center" vertical="center" wrapText="1"/>
    </xf>
    <xf numFmtId="183" fontId="33" fillId="0" borderId="0" xfId="0" applyNumberFormat="1" applyFont="1" applyFill="1" applyAlignment="1">
      <alignment horizontal="center" vertical="center"/>
    </xf>
    <xf numFmtId="179" fontId="32" fillId="0" borderId="0" xfId="0" applyNumberFormat="1" applyFont="1" applyFill="1" applyBorder="1" applyAlignment="1">
      <alignment horizontal="center" vertical="center" wrapText="1"/>
    </xf>
    <xf numFmtId="178" fontId="19" fillId="0" borderId="0" xfId="0" applyNumberFormat="1" applyFont="1" applyFill="1"/>
    <xf numFmtId="2" fontId="32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0" fillId="0" borderId="0" xfId="0" applyFont="1" applyAlignment="1">
      <alignment horizontal="right" vertical="center" readingOrder="1"/>
    </xf>
    <xf numFmtId="0" fontId="0" fillId="0" borderId="0" xfId="0" applyAlignment="1">
      <alignment horizontal="right" readingOrder="1"/>
    </xf>
    <xf numFmtId="0" fontId="31" fillId="0" borderId="0" xfId="0" applyFont="1" applyAlignment="1">
      <alignment horizontal="right" readingOrder="1"/>
    </xf>
    <xf numFmtId="9" fontId="0" fillId="0" borderId="0" xfId="0" applyNumberFormat="1"/>
    <xf numFmtId="0" fontId="34" fillId="0" borderId="0" xfId="0" applyFont="1" applyAlignment="1">
      <alignment horizontal="left" vertical="center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 15" xfId="49"/>
  </cellStyles>
  <dxfs count="1">
    <dxf>
      <fill>
        <patternFill patternType="solid">
          <bgColor rgb="FF01EFC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58;2024-25&#1056;&#1086;&#1079;&#1088;&#1072;&#1093;&#1091;&#1085;&#1086;&#1082;%2022&#1055;&#1056;&#1040;&#1042;!!!&#1090;&#1072;&#1088;&#1080;&#1092;&#1110;&#1074;%202024-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 (послуга) (5)"/>
      <sheetName val="Дод (послуга) (4)"/>
      <sheetName val="Дод (послуга) (3)"/>
      <sheetName val="Дод2(обсяги)"/>
      <sheetName val="Дод3(вир)"/>
      <sheetName val="Дод 4(трансп)"/>
      <sheetName val="Дод 5(постач) "/>
      <sheetName val="% розподілу 2024-25"/>
      <sheetName val="Дод 6(тариф) "/>
      <sheetName val="Дод (послуга)"/>
      <sheetName val="Дод 6(2тариф)"/>
      <sheetName val="Прямі ВИР 2024-25"/>
      <sheetName val="Прямі ТРАНСП 2024-25"/>
      <sheetName val="ПРЯМІ ПОСТАЧ 2024-25"/>
      <sheetName val="Адміністративні 2024-25 "/>
      <sheetName val="Загальновиробничі 2024-25 "/>
      <sheetName val="ЗП_ВИР(прямі) 2024-25 "/>
      <sheetName val="ЗП_ТРАНС(прямі) 2024-25"/>
      <sheetName val="ЗП_ПОСТАЧ(прямі) 2024-25"/>
      <sheetName val="ЗП_ПОСЛУГА 2024-25"/>
      <sheetName val="ЗП_ІНШІ_  2024-25"/>
      <sheetName val="ЗП_Загальновир 2024-25"/>
      <sheetName val="ЗП_Адміністр 2024-25"/>
      <sheetName val="ЗП_зведена (ліценз) 2024-25"/>
      <sheetName val="ЗП_зведена 2024-25"/>
      <sheetName val="ПММ 2024-25"/>
      <sheetName val="Вода Водовід 2024-25"/>
      <sheetName val="Мат витр 2024-25"/>
      <sheetName val="ХІМ 2024-25"/>
      <sheetName val="Аморт_2024-25"/>
      <sheetName val="Аморт_2023-24"/>
      <sheetName val="Зв'язок 2024-25"/>
      <sheetName val="Под Збори 2024-25"/>
      <sheetName val="Чисельн_працівн"/>
      <sheetName val="Ремонти 2024-25"/>
      <sheetName val="Лист5 (КП) (4)"/>
      <sheetName val="Лист5 (КП) (6)"/>
      <sheetName val="Д2"/>
      <sheetName val="Д3"/>
      <sheetName val="Д4"/>
      <sheetName val="Д5"/>
      <sheetName val="Д6"/>
      <sheetName val="Д7"/>
      <sheetName val="Д8"/>
      <sheetName val="Д9"/>
      <sheetName val="Д10"/>
      <sheetName val="Д12"/>
      <sheetName val="Д13"/>
      <sheetName val="Д15 2024-25"/>
      <sheetName val="Д15 (2)"/>
      <sheetName val="Д15"/>
      <sheetName val="Д16_2-х ТЕП"/>
      <sheetName val="Д17_2-х ум-зм,ум-пост"/>
      <sheetName val="Структура 2-х"/>
      <sheetName val="Розподіл витрат 2-х"/>
      <sheetName val="Аркуш2"/>
    </sheetNames>
    <sheetDataSet>
      <sheetData sheetId="0"/>
      <sheetData sheetId="1"/>
      <sheetData sheetId="2"/>
      <sheetData sheetId="3"/>
      <sheetData sheetId="4">
        <row r="19">
          <cell r="H19">
            <v>190.01475</v>
          </cell>
        </row>
        <row r="20">
          <cell r="H20">
            <v>2123.09247</v>
          </cell>
        </row>
      </sheetData>
      <sheetData sheetId="5">
        <row r="19">
          <cell r="G19">
            <v>1203.96</v>
          </cell>
        </row>
        <row r="20">
          <cell r="G20">
            <v>781.97943</v>
          </cell>
        </row>
      </sheetData>
      <sheetData sheetId="6"/>
      <sheetData sheetId="7"/>
      <sheetData sheetId="8"/>
      <sheetData sheetId="9"/>
      <sheetData sheetId="10"/>
      <sheetData sheetId="11">
        <row r="17">
          <cell r="C17">
            <v>2.4</v>
          </cell>
        </row>
      </sheetData>
      <sheetData sheetId="12">
        <row r="17">
          <cell r="C17">
            <v>2.4</v>
          </cell>
        </row>
      </sheetData>
      <sheetData sheetId="13">
        <row r="7">
          <cell r="D7">
            <v>3.6</v>
          </cell>
        </row>
        <row r="17">
          <cell r="D17">
            <v>2.4</v>
          </cell>
        </row>
        <row r="18">
          <cell r="D18">
            <v>4.83</v>
          </cell>
        </row>
        <row r="20">
          <cell r="D20">
            <v>3</v>
          </cell>
        </row>
        <row r="23">
          <cell r="D23">
            <v>3.2</v>
          </cell>
        </row>
      </sheetData>
      <sheetData sheetId="14">
        <row r="8">
          <cell r="G8">
            <v>13.6910267487305</v>
          </cell>
        </row>
        <row r="9">
          <cell r="G9">
            <v>210.508194428666</v>
          </cell>
        </row>
        <row r="10">
          <cell r="G10">
            <v>16.2533822519435</v>
          </cell>
        </row>
        <row r="11">
          <cell r="G11">
            <v>39.8501600996446</v>
          </cell>
        </row>
        <row r="21">
          <cell r="G21">
            <v>15.9645420251771</v>
          </cell>
        </row>
        <row r="22">
          <cell r="G22">
            <v>9.79119412767682</v>
          </cell>
        </row>
        <row r="23">
          <cell r="G23">
            <v>54.7592113978582</v>
          </cell>
        </row>
        <row r="24">
          <cell r="G24">
            <v>65.6010006554347</v>
          </cell>
        </row>
        <row r="25">
          <cell r="G25">
            <v>3.96543362170911</v>
          </cell>
        </row>
        <row r="26">
          <cell r="G26">
            <v>105.079095378228</v>
          </cell>
        </row>
        <row r="27">
          <cell r="G27">
            <v>67.1886466997151</v>
          </cell>
        </row>
        <row r="28">
          <cell r="G28">
            <v>29.3735823830305</v>
          </cell>
        </row>
        <row r="29">
          <cell r="G29">
            <v>37.1184169380228</v>
          </cell>
        </row>
      </sheetData>
      <sheetData sheetId="15">
        <row r="7">
          <cell r="H7">
            <v>1135.24588072858</v>
          </cell>
        </row>
        <row r="9">
          <cell r="H9">
            <v>119.390394274946</v>
          </cell>
        </row>
        <row r="10">
          <cell r="H10">
            <v>39.4487211404099</v>
          </cell>
        </row>
        <row r="17">
          <cell r="H17">
            <v>4.96413542273215</v>
          </cell>
        </row>
        <row r="19">
          <cell r="H19">
            <v>7.75560486853281</v>
          </cell>
        </row>
        <row r="20">
          <cell r="H20">
            <v>2372.80318028178</v>
          </cell>
        </row>
        <row r="33">
          <cell r="H33">
            <v>49.807804527492</v>
          </cell>
        </row>
        <row r="36">
          <cell r="H36">
            <v>1148.7495398281</v>
          </cell>
        </row>
        <row r="40">
          <cell r="H40">
            <v>86.162508323556</v>
          </cell>
        </row>
        <row r="41">
          <cell r="H41">
            <v>83.8566821064881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9">
          <cell r="D9">
            <v>1942.29997</v>
          </cell>
        </row>
      </sheetData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P110"/>
  <sheetViews>
    <sheetView tabSelected="1" topLeftCell="A93" workbookViewId="0">
      <selection activeCell="A102" sqref="$A102:$XFD102"/>
    </sheetView>
  </sheetViews>
  <sheetFormatPr defaultColWidth="9" defaultRowHeight="12.75"/>
  <cols>
    <col min="1" max="1" width="4.28888888888889" customWidth="1"/>
    <col min="2" max="2" width="28.7111111111111" customWidth="1"/>
    <col min="3" max="3" width="8.71111111111111" customWidth="1"/>
    <col min="4" max="4" width="8.28888888888889" customWidth="1"/>
    <col min="5" max="5" width="9.71111111111111" customWidth="1"/>
    <col min="6" max="6" width="8.14444444444444" customWidth="1"/>
    <col min="7" max="7" width="8.71111111111111" customWidth="1"/>
    <col min="8" max="8" width="8.14444444444444" customWidth="1"/>
    <col min="9" max="10" width="8.71111111111111" customWidth="1"/>
    <col min="11" max="11" width="17.1444444444444" customWidth="1"/>
    <col min="12" max="12" width="27" customWidth="1"/>
    <col min="13" max="13" width="19.4222222222222" customWidth="1"/>
  </cols>
  <sheetData>
    <row r="1" spans="5:10">
      <c r="E1" s="1" t="s">
        <v>0</v>
      </c>
      <c r="F1" s="2"/>
      <c r="G1" s="2"/>
      <c r="H1" s="2"/>
      <c r="I1" s="2"/>
      <c r="J1" s="2"/>
    </row>
    <row r="2" spans="5:10">
      <c r="E2" s="1" t="s">
        <v>1</v>
      </c>
      <c r="F2" s="2"/>
      <c r="G2" s="2"/>
      <c r="H2" s="2"/>
      <c r="I2" s="2"/>
      <c r="J2" s="2"/>
    </row>
    <row r="3" spans="5:10">
      <c r="E3" s="1" t="s">
        <v>2</v>
      </c>
      <c r="F3" s="1"/>
      <c r="G3" s="1"/>
      <c r="H3" s="1"/>
      <c r="I3" s="1"/>
      <c r="J3" s="1"/>
    </row>
    <row r="4" ht="18" customHeight="1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8"/>
      <c r="L4" s="38"/>
      <c r="M4" s="39"/>
    </row>
    <row r="5" ht="19.5" customHeight="1" spans="1:12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0"/>
      <c r="L5" s="40"/>
    </row>
    <row r="6" ht="20.25" customHeight="1" spans="1:12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0"/>
      <c r="L6" s="40"/>
    </row>
    <row r="7" ht="13.5" customHeight="1" spans="1:12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41"/>
      <c r="L7" s="41"/>
    </row>
    <row r="8" ht="29.25" customHeight="1" spans="1:12">
      <c r="A8" s="6" t="s">
        <v>7</v>
      </c>
      <c r="B8" s="6" t="s">
        <v>8</v>
      </c>
      <c r="C8" s="7" t="s">
        <v>9</v>
      </c>
      <c r="D8" s="7"/>
      <c r="E8" s="8" t="s">
        <v>10</v>
      </c>
      <c r="F8" s="8"/>
      <c r="G8" s="9" t="s">
        <v>11</v>
      </c>
      <c r="H8" s="9"/>
      <c r="I8" s="9" t="s">
        <v>12</v>
      </c>
      <c r="J8" s="9"/>
      <c r="K8" s="42"/>
      <c r="L8" s="42"/>
    </row>
    <row r="9" ht="21" customHeight="1" spans="1:12">
      <c r="A9" s="10"/>
      <c r="B9" s="10"/>
      <c r="C9" s="7" t="s">
        <v>13</v>
      </c>
      <c r="D9" s="7" t="s">
        <v>14</v>
      </c>
      <c r="E9" s="7" t="s">
        <v>13</v>
      </c>
      <c r="F9" s="7" t="s">
        <v>14</v>
      </c>
      <c r="G9" s="7" t="s">
        <v>13</v>
      </c>
      <c r="H9" s="7" t="s">
        <v>14</v>
      </c>
      <c r="I9" s="7" t="s">
        <v>13</v>
      </c>
      <c r="J9" s="7" t="s">
        <v>14</v>
      </c>
      <c r="K9" s="43"/>
      <c r="L9" s="43"/>
    </row>
    <row r="10" ht="14.25" customHeight="1" spans="1:12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44"/>
      <c r="L10" s="44"/>
    </row>
    <row r="11" ht="19.5" customHeight="1" spans="1:14">
      <c r="A11" s="7" t="s">
        <v>15</v>
      </c>
      <c r="B11" s="13" t="s">
        <v>16</v>
      </c>
      <c r="C11" s="14">
        <v>52002.1024917711</v>
      </c>
      <c r="D11" s="14">
        <v>2813.7336298332</v>
      </c>
      <c r="E11" s="14">
        <v>104750.311451997</v>
      </c>
      <c r="F11" s="14">
        <v>4011.7157627215</v>
      </c>
      <c r="G11" s="14">
        <v>3113.29201766002</v>
      </c>
      <c r="H11" s="14">
        <v>4011.7157627215</v>
      </c>
      <c r="I11" s="14">
        <v>91.2665336019141</v>
      </c>
      <c r="J11" s="14">
        <v>4011.7157627215</v>
      </c>
      <c r="K11" s="45"/>
      <c r="L11" s="46"/>
      <c r="N11" s="47"/>
    </row>
    <row r="12" ht="12" customHeight="1" spans="1:12">
      <c r="A12" s="15" t="s">
        <v>17</v>
      </c>
      <c r="B12" s="16" t="s">
        <v>18</v>
      </c>
      <c r="C12" s="17">
        <v>21932.7691275696</v>
      </c>
      <c r="D12" s="18">
        <v>1186.73990343708</v>
      </c>
      <c r="E12" s="19">
        <v>62267.7155626958</v>
      </c>
      <c r="F12" s="19">
        <v>2384.72203632539</v>
      </c>
      <c r="G12" s="20">
        <v>1850.66353629032</v>
      </c>
      <c r="H12" s="20">
        <v>2384.72203632539</v>
      </c>
      <c r="I12" s="20">
        <v>54.2524263264025</v>
      </c>
      <c r="J12" s="20">
        <v>2384.72203632539</v>
      </c>
      <c r="K12" s="48"/>
      <c r="L12" s="48"/>
    </row>
    <row r="13" ht="15.75" customHeight="1" spans="1:14">
      <c r="A13" s="15" t="s">
        <v>19</v>
      </c>
      <c r="B13" s="16" t="s">
        <v>20</v>
      </c>
      <c r="C13" s="17">
        <v>21932.7691275696</v>
      </c>
      <c r="D13" s="18">
        <v>1186.73990343708</v>
      </c>
      <c r="E13" s="19">
        <v>62267.7155626958</v>
      </c>
      <c r="F13" s="19">
        <v>2384.72203632539</v>
      </c>
      <c r="G13" s="20">
        <v>1850.66353629032</v>
      </c>
      <c r="H13" s="20">
        <v>2384.72203632539</v>
      </c>
      <c r="I13" s="20">
        <v>54.2524263264025</v>
      </c>
      <c r="J13" s="20">
        <v>2384.72203632539</v>
      </c>
      <c r="K13" s="48"/>
      <c r="L13" s="49"/>
      <c r="M13" s="50"/>
      <c r="N13" s="51"/>
    </row>
    <row r="14" ht="14.25" customHeight="1" spans="1:12">
      <c r="A14" s="15" t="s">
        <v>21</v>
      </c>
      <c r="B14" s="16" t="s">
        <v>22</v>
      </c>
      <c r="C14" s="21">
        <v>0</v>
      </c>
      <c r="D14" s="18">
        <v>0</v>
      </c>
      <c r="E14" s="19">
        <v>0</v>
      </c>
      <c r="F14" s="19">
        <v>0</v>
      </c>
      <c r="G14" s="20">
        <v>0</v>
      </c>
      <c r="H14" s="20">
        <v>0</v>
      </c>
      <c r="I14" s="20">
        <v>0</v>
      </c>
      <c r="J14" s="20">
        <v>0</v>
      </c>
      <c r="K14" s="52"/>
      <c r="L14" s="52"/>
    </row>
    <row r="15" ht="22.5" customHeight="1" spans="1:12">
      <c r="A15" s="15" t="s">
        <v>23</v>
      </c>
      <c r="B15" s="16" t="s">
        <v>24</v>
      </c>
      <c r="C15" s="21">
        <v>0</v>
      </c>
      <c r="D15" s="18">
        <v>0</v>
      </c>
      <c r="E15" s="19">
        <v>0</v>
      </c>
      <c r="F15" s="19">
        <v>0</v>
      </c>
      <c r="G15" s="20">
        <v>0</v>
      </c>
      <c r="H15" s="20">
        <v>0</v>
      </c>
      <c r="I15" s="20">
        <v>0</v>
      </c>
      <c r="J15" s="20">
        <v>0</v>
      </c>
      <c r="K15" s="52"/>
      <c r="L15" s="52"/>
    </row>
    <row r="16" ht="25.5" customHeight="1" spans="1:12">
      <c r="A16" s="22" t="s">
        <v>25</v>
      </c>
      <c r="B16" s="16" t="s">
        <v>26</v>
      </c>
      <c r="C16" s="21">
        <v>0</v>
      </c>
      <c r="D16" s="18">
        <v>0</v>
      </c>
      <c r="E16" s="19">
        <v>0</v>
      </c>
      <c r="F16" s="19">
        <v>0</v>
      </c>
      <c r="G16" s="20">
        <v>0</v>
      </c>
      <c r="H16" s="20">
        <v>0</v>
      </c>
      <c r="I16" s="20">
        <v>0</v>
      </c>
      <c r="J16" s="20">
        <v>0</v>
      </c>
      <c r="K16" s="52"/>
      <c r="L16" s="52"/>
    </row>
    <row r="17" ht="29.25" customHeight="1" spans="1:14">
      <c r="A17" s="22" t="s">
        <v>27</v>
      </c>
      <c r="B17" s="16" t="s">
        <v>28</v>
      </c>
      <c r="C17" s="21">
        <v>5106.53634990479</v>
      </c>
      <c r="D17" s="18">
        <v>276.304848673502</v>
      </c>
      <c r="E17" s="19">
        <v>7214.62353419868</v>
      </c>
      <c r="F17" s="18">
        <v>276.304848673502</v>
      </c>
      <c r="G17" s="20">
        <v>214.426377813071</v>
      </c>
      <c r="H17" s="18">
        <v>276.304848673502</v>
      </c>
      <c r="I17" s="20">
        <v>6.28593530732217</v>
      </c>
      <c r="J17" s="18">
        <v>276.304848673502</v>
      </c>
      <c r="K17" s="53"/>
      <c r="L17" s="54"/>
      <c r="M17" s="50"/>
      <c r="N17" s="51"/>
    </row>
    <row r="18" ht="0.75" customHeight="1" spans="1:15">
      <c r="A18" s="22"/>
      <c r="B18" s="16" t="s">
        <v>29</v>
      </c>
      <c r="C18" s="23">
        <v>1002.51548866534</v>
      </c>
      <c r="D18" s="24">
        <v>54.2441826334369</v>
      </c>
      <c r="E18" s="19">
        <v>1416.37527715994</v>
      </c>
      <c r="F18" s="18">
        <v>54.2441826334369</v>
      </c>
      <c r="G18" s="20">
        <v>42.0961979326787</v>
      </c>
      <c r="H18" s="18"/>
      <c r="I18" s="20">
        <v>1.23405515491069</v>
      </c>
      <c r="J18" s="18"/>
      <c r="K18" s="53"/>
      <c r="L18" s="54"/>
      <c r="M18" s="47"/>
      <c r="N18" s="55"/>
      <c r="O18" s="47"/>
    </row>
    <row r="19" ht="17.25" hidden="1" customHeight="1" spans="1:14">
      <c r="A19" s="22"/>
      <c r="B19" s="16" t="s">
        <v>30</v>
      </c>
      <c r="C19" s="23">
        <v>3603.30734170452</v>
      </c>
      <c r="D19" s="24">
        <v>194.968021679186</v>
      </c>
      <c r="E19" s="19">
        <v>5090.82951086739</v>
      </c>
      <c r="F19" s="18"/>
      <c r="G19" s="20">
        <v>151.304933224132</v>
      </c>
      <c r="H19" s="18"/>
      <c r="I19" s="20">
        <v>4.43552249320148</v>
      </c>
      <c r="J19" s="18"/>
      <c r="K19" s="53"/>
      <c r="L19" s="54"/>
      <c r="N19" s="55"/>
    </row>
    <row r="20" ht="18.75" hidden="1" customHeight="1" spans="1:14">
      <c r="A20" s="22"/>
      <c r="B20" s="16" t="s">
        <v>31</v>
      </c>
      <c r="C20" s="23">
        <v>470.253536905654</v>
      </c>
      <c r="D20" s="24">
        <v>25.4445133549903</v>
      </c>
      <c r="E20" s="19">
        <v>664.384232663488</v>
      </c>
      <c r="F20" s="18"/>
      <c r="G20" s="20">
        <v>19.7462145891402</v>
      </c>
      <c r="H20" s="18"/>
      <c r="I20" s="20">
        <v>0.57886267882603</v>
      </c>
      <c r="J20" s="18"/>
      <c r="K20" s="53"/>
      <c r="L20" s="54"/>
      <c r="N20" s="55"/>
    </row>
    <row r="21" ht="15" hidden="1" customHeight="1" spans="1:14">
      <c r="A21" s="22"/>
      <c r="B21" s="16" t="s">
        <v>32</v>
      </c>
      <c r="C21" s="23">
        <v>30.4599826292695</v>
      </c>
      <c r="D21" s="24">
        <v>1.6481310058891</v>
      </c>
      <c r="E21" s="19">
        <v>43.0345135078708</v>
      </c>
      <c r="F21" s="18"/>
      <c r="G21" s="20">
        <v>1.27903206712023</v>
      </c>
      <c r="H21" s="18"/>
      <c r="I21" s="20">
        <v>0.037494980383977</v>
      </c>
      <c r="J21" s="18"/>
      <c r="K21" s="53"/>
      <c r="L21" s="54"/>
      <c r="N21" s="55"/>
    </row>
    <row r="22" ht="29.25" customHeight="1" spans="1:14">
      <c r="A22" s="15" t="s">
        <v>33</v>
      </c>
      <c r="B22" s="16" t="s">
        <v>34</v>
      </c>
      <c r="C22" s="21">
        <v>0</v>
      </c>
      <c r="D22" s="18">
        <v>0</v>
      </c>
      <c r="E22" s="19">
        <v>0</v>
      </c>
      <c r="F22" s="19">
        <v>0</v>
      </c>
      <c r="G22" s="20">
        <v>0</v>
      </c>
      <c r="H22" s="20">
        <v>0</v>
      </c>
      <c r="I22" s="20">
        <v>0</v>
      </c>
      <c r="J22" s="20">
        <v>0</v>
      </c>
      <c r="K22" s="48"/>
      <c r="L22" s="49"/>
      <c r="N22" s="55"/>
    </row>
    <row r="23" ht="51.75" customHeight="1" spans="1:15">
      <c r="A23" s="22" t="s">
        <v>35</v>
      </c>
      <c r="B23" s="16" t="s">
        <v>36</v>
      </c>
      <c r="C23" s="21">
        <v>20803.5043344091</v>
      </c>
      <c r="D23" s="18">
        <v>1125.6375600077</v>
      </c>
      <c r="E23" s="19">
        <v>29391.634893117</v>
      </c>
      <c r="F23" s="19">
        <v>1125.6375600077</v>
      </c>
      <c r="G23" s="20">
        <v>873.551028443974</v>
      </c>
      <c r="H23" s="20">
        <v>1125.6375600077</v>
      </c>
      <c r="I23" s="20">
        <v>25.6082544901751</v>
      </c>
      <c r="J23" s="20">
        <v>1125.6375600077</v>
      </c>
      <c r="K23" s="56"/>
      <c r="L23" s="49"/>
      <c r="M23" s="50"/>
      <c r="N23" s="51"/>
      <c r="O23" s="51"/>
    </row>
    <row r="24" ht="2.25" hidden="1" customHeight="1" spans="1:15">
      <c r="A24" s="22"/>
      <c r="B24" s="25" t="s">
        <v>37</v>
      </c>
      <c r="C24" s="26">
        <v>3872.59653023804</v>
      </c>
      <c r="D24" s="27"/>
      <c r="E24" s="28">
        <v>5471.28702335243</v>
      </c>
      <c r="F24" s="28"/>
      <c r="G24" s="29">
        <v>162.61254004897</v>
      </c>
      <c r="H24" s="29"/>
      <c r="I24" s="29">
        <v>4.76700636056189</v>
      </c>
      <c r="J24" s="29"/>
      <c r="K24" s="56"/>
      <c r="L24" s="57"/>
      <c r="M24" s="58"/>
      <c r="N24" s="51"/>
      <c r="O24" s="50"/>
    </row>
    <row r="25" ht="20.25" hidden="1" customHeight="1" spans="1:15">
      <c r="A25" s="22"/>
      <c r="B25" s="25" t="s">
        <v>38</v>
      </c>
      <c r="C25" s="26">
        <v>1207.45876838128</v>
      </c>
      <c r="D25" s="27"/>
      <c r="E25" s="28">
        <v>1705.92351645564</v>
      </c>
      <c r="F25" s="28"/>
      <c r="G25" s="29">
        <v>50.7018832965826</v>
      </c>
      <c r="H25" s="29"/>
      <c r="I25" s="29">
        <v>1.48633186649991</v>
      </c>
      <c r="J25" s="29"/>
      <c r="K25" s="56"/>
      <c r="L25" s="57"/>
      <c r="M25" s="58"/>
      <c r="N25" s="51"/>
      <c r="O25" s="50"/>
    </row>
    <row r="26" ht="20.25" hidden="1" customHeight="1" spans="1:15">
      <c r="A26" s="22"/>
      <c r="B26" s="25" t="s">
        <v>39</v>
      </c>
      <c r="C26" s="26">
        <v>839.56358597129</v>
      </c>
      <c r="D26" s="27"/>
      <c r="E26" s="28">
        <v>1186.15335146251</v>
      </c>
      <c r="F26" s="28"/>
      <c r="G26" s="29">
        <v>35.253754472331</v>
      </c>
      <c r="H26" s="29"/>
      <c r="I26" s="29">
        <v>1.03346809386706</v>
      </c>
      <c r="J26" s="29"/>
      <c r="K26" s="56"/>
      <c r="L26" s="57"/>
      <c r="M26" s="58"/>
      <c r="N26" s="51"/>
      <c r="O26" s="50"/>
    </row>
    <row r="27" ht="15" hidden="1" customHeight="1" spans="1:15">
      <c r="A27" s="22"/>
      <c r="B27" s="25" t="s">
        <v>40</v>
      </c>
      <c r="C27" s="26">
        <v>7423.7829215374</v>
      </c>
      <c r="D27" s="27">
        <v>401.686598541214</v>
      </c>
      <c r="E27" s="28">
        <v>10488.4789431695</v>
      </c>
      <c r="F27" s="28"/>
      <c r="G27" s="29">
        <v>311.728884797909</v>
      </c>
      <c r="H27" s="29"/>
      <c r="I27" s="29">
        <v>9.13837011681261</v>
      </c>
      <c r="J27" s="29"/>
      <c r="K27" s="56"/>
      <c r="L27" s="57"/>
      <c r="M27" s="58"/>
      <c r="N27" s="51"/>
      <c r="O27" s="50"/>
    </row>
    <row r="28" ht="15" hidden="1" customHeight="1" spans="1:15">
      <c r="A28" s="22"/>
      <c r="B28" s="25" t="s">
        <v>41</v>
      </c>
      <c r="C28" s="26">
        <v>1072.72894633268</v>
      </c>
      <c r="D28" s="27">
        <v>58.0432976237725</v>
      </c>
      <c r="E28" s="28">
        <v>1515.57434858408</v>
      </c>
      <c r="F28" s="28"/>
      <c r="G28" s="29">
        <v>45.0445011209286</v>
      </c>
      <c r="H28" s="29"/>
      <c r="I28" s="29">
        <v>1.32048502094082</v>
      </c>
      <c r="J28" s="29"/>
      <c r="K28" s="56"/>
      <c r="L28" s="57"/>
      <c r="M28" s="58"/>
      <c r="N28" s="51"/>
      <c r="O28" s="50"/>
    </row>
    <row r="29" ht="20.25" hidden="1" customHeight="1" spans="1:15">
      <c r="A29" s="22"/>
      <c r="B29" s="25" t="s">
        <v>42</v>
      </c>
      <c r="C29" s="26">
        <v>183.475462361462</v>
      </c>
      <c r="D29" s="27">
        <v>9.92750396538934</v>
      </c>
      <c r="E29" s="28">
        <v>259.218048790678</v>
      </c>
      <c r="F29" s="28"/>
      <c r="G29" s="29">
        <v>7.7042394523404</v>
      </c>
      <c r="H29" s="29"/>
      <c r="I29" s="29">
        <v>0.225850715212608</v>
      </c>
      <c r="J29" s="29"/>
      <c r="K29" s="56"/>
      <c r="L29" s="57"/>
      <c r="M29" s="58"/>
      <c r="N29" s="51"/>
      <c r="O29" s="50"/>
    </row>
    <row r="30" ht="15" hidden="1" customHeight="1" spans="1:15">
      <c r="A30" s="22"/>
      <c r="B30" s="25" t="s">
        <v>43</v>
      </c>
      <c r="C30" s="26">
        <v>2097.51810525443</v>
      </c>
      <c r="D30" s="27">
        <v>113.492665664283</v>
      </c>
      <c r="E30" s="28">
        <v>2963.41834242667</v>
      </c>
      <c r="F30" s="28"/>
      <c r="G30" s="29">
        <v>88.0759831887672</v>
      </c>
      <c r="H30" s="29"/>
      <c r="I30" s="29">
        <v>2.58195814386245</v>
      </c>
      <c r="J30" s="29"/>
      <c r="K30" s="56"/>
      <c r="L30" s="57"/>
      <c r="M30" s="58"/>
      <c r="N30" s="51"/>
      <c r="O30" s="50"/>
    </row>
    <row r="31" ht="15" hidden="1" customHeight="1" spans="1:15">
      <c r="A31" s="22"/>
      <c r="B31" s="25" t="s">
        <v>44</v>
      </c>
      <c r="C31" s="26">
        <v>303.089194652439</v>
      </c>
      <c r="D31" s="27">
        <v>16.3995726897307</v>
      </c>
      <c r="E31" s="28">
        <v>428.210882458827</v>
      </c>
      <c r="F31" s="28"/>
      <c r="G31" s="29">
        <v>12.7268883858655</v>
      </c>
      <c r="H31" s="29"/>
      <c r="I31" s="29">
        <v>0.373090278691373</v>
      </c>
      <c r="J31" s="29"/>
      <c r="K31" s="56"/>
      <c r="L31" s="57"/>
      <c r="M31" s="58"/>
      <c r="N31" s="51"/>
      <c r="O31" s="50"/>
    </row>
    <row r="32" ht="15" hidden="1" customHeight="1" spans="1:15">
      <c r="A32" s="22"/>
      <c r="B32" s="25" t="s">
        <v>45</v>
      </c>
      <c r="C32" s="26">
        <v>51.8392183931741</v>
      </c>
      <c r="D32" s="27">
        <v>2.80492028491008</v>
      </c>
      <c r="E32" s="28">
        <v>73.2395540513155</v>
      </c>
      <c r="F32" s="28"/>
      <c r="G32" s="29">
        <v>2.17675838710447</v>
      </c>
      <c r="H32" s="29"/>
      <c r="I32" s="29">
        <v>0.0638119364817043</v>
      </c>
      <c r="J32" s="29"/>
      <c r="K32" s="56"/>
      <c r="L32" s="57"/>
      <c r="M32" s="58"/>
      <c r="N32" s="51"/>
      <c r="O32" s="50"/>
    </row>
    <row r="33" ht="15" hidden="1" customHeight="1" spans="1:15">
      <c r="A33" s="22"/>
      <c r="B33" s="25" t="s">
        <v>46</v>
      </c>
      <c r="C33" s="26">
        <v>17052.0527331222</v>
      </c>
      <c r="D33" s="26">
        <v>922.653737711228</v>
      </c>
      <c r="E33" s="26">
        <v>24091.5040107516</v>
      </c>
      <c r="F33" s="26">
        <v>922.653737711228</v>
      </c>
      <c r="G33" s="26">
        <v>716.025433150798</v>
      </c>
      <c r="H33" s="26">
        <v>922.653737711228</v>
      </c>
      <c r="I33" s="26">
        <v>20.9903725329304</v>
      </c>
      <c r="J33" s="26">
        <v>922.653737711228</v>
      </c>
      <c r="K33" s="56"/>
      <c r="L33" s="59"/>
      <c r="M33" s="60"/>
      <c r="N33" s="51"/>
      <c r="O33" s="50"/>
    </row>
    <row r="34" ht="15" hidden="1" customHeight="1" spans="1:15">
      <c r="A34" s="22"/>
      <c r="B34" s="25" t="s">
        <v>47</v>
      </c>
      <c r="C34" s="26">
        <v>3751.45160128688</v>
      </c>
      <c r="D34" s="26">
        <v>202.98382229647</v>
      </c>
      <c r="E34" s="26">
        <v>5300.13088236536</v>
      </c>
      <c r="F34" s="26">
        <v>202.98382229647</v>
      </c>
      <c r="G34" s="26">
        <v>157.525595293176</v>
      </c>
      <c r="H34" s="26">
        <v>202.98382229647</v>
      </c>
      <c r="I34" s="26">
        <v>4.61788195724469</v>
      </c>
      <c r="J34" s="26">
        <v>202.98382229647</v>
      </c>
      <c r="K34" s="56"/>
      <c r="L34" s="59"/>
      <c r="M34" s="61"/>
      <c r="N34" s="51"/>
      <c r="O34" s="50"/>
    </row>
    <row r="35" ht="36.75" customHeight="1" spans="1:15">
      <c r="A35" s="22" t="s">
        <v>48</v>
      </c>
      <c r="B35" s="16" t="s">
        <v>49</v>
      </c>
      <c r="C35" s="30">
        <v>560.150438274682</v>
      </c>
      <c r="D35" s="18">
        <v>30.3086615813021</v>
      </c>
      <c r="E35" s="31">
        <v>791.392493415537</v>
      </c>
      <c r="F35" s="18">
        <v>30.3086615813021</v>
      </c>
      <c r="G35" s="32">
        <v>23.5210368201695</v>
      </c>
      <c r="H35" s="18">
        <v>30.3086615813021</v>
      </c>
      <c r="I35" s="32">
        <v>0.689522050974623</v>
      </c>
      <c r="J35" s="20">
        <v>30.3086615813021</v>
      </c>
      <c r="K35" s="56"/>
      <c r="L35" s="49"/>
      <c r="M35" s="50"/>
      <c r="N35" s="51"/>
      <c r="O35" s="50"/>
    </row>
    <row r="36" ht="3" hidden="1" customHeight="1" spans="1:14">
      <c r="A36" s="22"/>
      <c r="B36" s="25" t="s">
        <v>50</v>
      </c>
      <c r="C36" s="26">
        <v>162.225588453371</v>
      </c>
      <c r="D36" s="27"/>
      <c r="E36" s="28">
        <v>229.195773437849</v>
      </c>
      <c r="F36" s="27"/>
      <c r="G36" s="29">
        <v>6.81194511056382</v>
      </c>
      <c r="H36" s="27"/>
      <c r="I36" s="29">
        <v>0.199692998215742</v>
      </c>
      <c r="J36" s="29"/>
      <c r="K36" s="56"/>
      <c r="L36" s="57"/>
      <c r="N36" s="55"/>
    </row>
    <row r="37" ht="15.75" hidden="1" customHeight="1" spans="1:14">
      <c r="A37" s="22"/>
      <c r="B37" s="25" t="s">
        <v>51</v>
      </c>
      <c r="C37" s="26">
        <v>167.182342321227</v>
      </c>
      <c r="D37" s="27"/>
      <c r="E37" s="28">
        <v>236.198781084888</v>
      </c>
      <c r="F37" s="27"/>
      <c r="G37" s="29">
        <v>7.02008203641084</v>
      </c>
      <c r="H37" s="27"/>
      <c r="I37" s="29">
        <v>0.205794557474836</v>
      </c>
      <c r="J37" s="29"/>
      <c r="K37" s="56"/>
      <c r="L37" s="57"/>
      <c r="N37" s="55"/>
    </row>
    <row r="38" ht="15.75" hidden="1" customHeight="1" spans="1:14">
      <c r="A38" s="22"/>
      <c r="B38" s="25" t="s">
        <v>52</v>
      </c>
      <c r="C38" s="26">
        <v>4.10782731828453</v>
      </c>
      <c r="D38" s="27"/>
      <c r="E38" s="28">
        <v>5.80362610078599</v>
      </c>
      <c r="F38" s="27"/>
      <c r="G38" s="29">
        <v>0.172490015185686</v>
      </c>
      <c r="H38" s="27"/>
      <c r="I38" s="29">
        <v>0.00505656574379789</v>
      </c>
      <c r="J38" s="29"/>
      <c r="K38" s="56"/>
      <c r="L38" s="57"/>
      <c r="N38" s="55"/>
    </row>
    <row r="39" ht="16.5" hidden="1" customHeight="1" spans="1:14">
      <c r="A39" s="22"/>
      <c r="B39" s="25" t="s">
        <v>53</v>
      </c>
      <c r="C39" s="26">
        <v>183.676964462805</v>
      </c>
      <c r="D39" s="27"/>
      <c r="E39" s="28">
        <v>259.502735259729</v>
      </c>
      <c r="F39" s="27"/>
      <c r="G39" s="29">
        <v>7.71270064065906</v>
      </c>
      <c r="H39" s="27"/>
      <c r="I39" s="29">
        <v>0.226098755975767</v>
      </c>
      <c r="J39" s="29"/>
      <c r="K39" s="56"/>
      <c r="L39" s="57"/>
      <c r="N39" s="55"/>
    </row>
    <row r="40" ht="15.75" hidden="1" customHeight="1" spans="1:14">
      <c r="A40" s="22"/>
      <c r="B40" s="25" t="s">
        <v>54</v>
      </c>
      <c r="C40" s="26">
        <v>42.9577157189949</v>
      </c>
      <c r="D40" s="27"/>
      <c r="E40" s="28">
        <v>60.6915775322848</v>
      </c>
      <c r="F40" s="27"/>
      <c r="G40" s="29">
        <v>1.80381901735008</v>
      </c>
      <c r="H40" s="27"/>
      <c r="I40" s="29">
        <v>0.0528791735644795</v>
      </c>
      <c r="J40" s="29"/>
      <c r="K40" s="56"/>
      <c r="L40" s="57"/>
      <c r="N40" s="55"/>
    </row>
    <row r="41" ht="36" customHeight="1" spans="1:14">
      <c r="A41" s="22" t="s">
        <v>55</v>
      </c>
      <c r="B41" s="16" t="s">
        <v>56</v>
      </c>
      <c r="C41" s="21">
        <v>3599.14224161301</v>
      </c>
      <c r="D41" s="21">
        <v>194.742656133611</v>
      </c>
      <c r="E41" s="21">
        <v>5084.94496857032</v>
      </c>
      <c r="F41" s="21">
        <v>194.742656133611</v>
      </c>
      <c r="G41" s="21">
        <v>151.130038292489</v>
      </c>
      <c r="H41" s="21">
        <v>194.742656133611</v>
      </c>
      <c r="I41" s="21">
        <v>4.43039542703964</v>
      </c>
      <c r="J41" s="21">
        <v>194.742656133611</v>
      </c>
      <c r="K41" s="56"/>
      <c r="L41" s="62"/>
      <c r="N41" s="55"/>
    </row>
    <row r="42" ht="0.75" hidden="1" customHeight="1" spans="1:14">
      <c r="A42" s="22"/>
      <c r="B42" s="25" t="s">
        <v>57</v>
      </c>
      <c r="C42" s="26">
        <v>621.754688857769</v>
      </c>
      <c r="D42" s="27">
        <v>33.6419489543219</v>
      </c>
      <c r="E42" s="28">
        <v>878.428293341195</v>
      </c>
      <c r="F42" s="28">
        <v>33.6419489543219</v>
      </c>
      <c r="G42" s="29">
        <v>26.1078344860015</v>
      </c>
      <c r="H42" s="28">
        <v>33.6419489543219</v>
      </c>
      <c r="I42" s="29">
        <v>0.765354338710824</v>
      </c>
      <c r="J42" s="28">
        <v>33.6419489543219</v>
      </c>
      <c r="K42" s="56">
        <f t="shared" ref="K42:K79" si="0">C42+E42+G42+I42</f>
        <v>1527.05617102368</v>
      </c>
      <c r="L42" s="57">
        <f>SUM(L43:L46)</f>
        <v>1527.05617102368</v>
      </c>
      <c r="M42" s="50"/>
      <c r="N42" s="51"/>
    </row>
    <row r="43" ht="15.75" hidden="1" customHeight="1" spans="1:14">
      <c r="A43" s="22"/>
      <c r="B43" s="25" t="s">
        <v>58</v>
      </c>
      <c r="C43" s="26">
        <v>77.3662187458624</v>
      </c>
      <c r="D43" s="27">
        <v>4.18613711883499</v>
      </c>
      <c r="E43" s="28">
        <v>109.304644923612</v>
      </c>
      <c r="F43" s="28"/>
      <c r="G43" s="29">
        <v>3.24865171107189</v>
      </c>
      <c r="H43" s="28"/>
      <c r="I43" s="29">
        <v>0.0952346194534959</v>
      </c>
      <c r="J43" s="28"/>
      <c r="K43" s="56">
        <f t="shared" si="0"/>
        <v>190.01475</v>
      </c>
      <c r="L43" s="57">
        <f>'[1]Дод3(вир)'!H19</f>
        <v>190.01475</v>
      </c>
      <c r="N43" s="55"/>
    </row>
    <row r="44" ht="21.75" hidden="1" customHeight="1" spans="1:14">
      <c r="A44" s="22"/>
      <c r="B44" s="25" t="s">
        <v>59</v>
      </c>
      <c r="C44" s="26">
        <v>490.20316960272</v>
      </c>
      <c r="D44" s="27">
        <v>26.5239495649289</v>
      </c>
      <c r="E44" s="28">
        <v>692.569499484815</v>
      </c>
      <c r="F44" s="28"/>
      <c r="G44" s="29">
        <v>20.5839110598631</v>
      </c>
      <c r="H44" s="28"/>
      <c r="I44" s="29">
        <v>0.603419852602132</v>
      </c>
      <c r="J44" s="28"/>
      <c r="K44" s="56">
        <f t="shared" si="0"/>
        <v>1203.96</v>
      </c>
      <c r="L44" s="57">
        <f>'[1]Дод 4(трансп)'!G19</f>
        <v>1203.96</v>
      </c>
      <c r="N44" s="55"/>
    </row>
    <row r="45" ht="15" hidden="1" customHeight="1" spans="1:14">
      <c r="A45" s="22"/>
      <c r="B45" s="25" t="s">
        <v>60</v>
      </c>
      <c r="C45" s="26">
        <v>48.6108755221911</v>
      </c>
      <c r="D45" s="27">
        <v>2.63024086870465</v>
      </c>
      <c r="E45" s="28">
        <v>68.6784823468341</v>
      </c>
      <c r="F45" s="28"/>
      <c r="G45" s="29">
        <v>2.04119842615825</v>
      </c>
      <c r="H45" s="28"/>
      <c r="I45" s="29">
        <v>0.0598379797630309</v>
      </c>
      <c r="J45" s="28"/>
      <c r="K45" s="56">
        <f t="shared" si="0"/>
        <v>119.390394274946</v>
      </c>
      <c r="L45" s="57">
        <f>'[1]Загальновиробничі 2024-25 '!H9</f>
        <v>119.390394274946</v>
      </c>
      <c r="N45" s="55"/>
    </row>
    <row r="46" ht="14.25" hidden="1" customHeight="1" spans="1:14">
      <c r="A46" s="22"/>
      <c r="B46" s="25" t="s">
        <v>61</v>
      </c>
      <c r="C46" s="26">
        <v>5.57442498699567</v>
      </c>
      <c r="D46" s="27">
        <v>0.3016214018534</v>
      </c>
      <c r="E46" s="28">
        <v>7.87566658593432</v>
      </c>
      <c r="F46" s="28"/>
      <c r="G46" s="29">
        <v>0.234073288908331</v>
      </c>
      <c r="H46" s="28"/>
      <c r="I46" s="29">
        <v>0.00686188689216486</v>
      </c>
      <c r="J46" s="28"/>
      <c r="K46" s="56">
        <f t="shared" si="0"/>
        <v>13.6910267487305</v>
      </c>
      <c r="L46" s="57">
        <f>'[1]Адміністративні 2024-25 '!G8</f>
        <v>13.6910267487305</v>
      </c>
      <c r="N46" s="55"/>
    </row>
    <row r="47" ht="1.5" hidden="1" customHeight="1" spans="1:14">
      <c r="A47" s="22"/>
      <c r="B47" s="25" t="s">
        <v>62</v>
      </c>
      <c r="C47" s="26">
        <v>1205.50583153948</v>
      </c>
      <c r="D47" s="26">
        <v>65.2275992052322</v>
      </c>
      <c r="E47" s="26">
        <v>1703.16436560774</v>
      </c>
      <c r="F47" s="26">
        <v>65.2275992052322</v>
      </c>
      <c r="G47" s="26">
        <v>50.6198783632205</v>
      </c>
      <c r="H47" s="26">
        <v>65.2275992052322</v>
      </c>
      <c r="I47" s="26">
        <v>1.48392788191903</v>
      </c>
      <c r="J47" s="26">
        <v>65.2275992052322</v>
      </c>
      <c r="K47" s="56">
        <f t="shared" si="0"/>
        <v>2960.77400339235</v>
      </c>
      <c r="L47" s="59">
        <f>SUM(L51:L54)+L48</f>
        <v>2960.77400339235</v>
      </c>
      <c r="N47" s="55"/>
    </row>
    <row r="48" ht="75" hidden="1" customHeight="1" spans="1:15">
      <c r="A48" s="22"/>
      <c r="B48" s="25" t="s">
        <v>63</v>
      </c>
      <c r="C48" s="26">
        <v>864.436242195478</v>
      </c>
      <c r="D48" s="27">
        <v>46.7729804943356</v>
      </c>
      <c r="E48" s="28">
        <v>1221.29397098565</v>
      </c>
      <c r="F48" s="28"/>
      <c r="G48" s="29">
        <v>36.2981715126291</v>
      </c>
      <c r="H48" s="28"/>
      <c r="I48" s="29">
        <v>1.06408530624614</v>
      </c>
      <c r="J48" s="28"/>
      <c r="K48" s="56">
        <f t="shared" si="0"/>
        <v>2123.09247</v>
      </c>
      <c r="L48" s="57">
        <f>'[1]Дод3(вир)'!H20</f>
        <v>2123.09247</v>
      </c>
      <c r="N48" s="55"/>
      <c r="O48" s="63"/>
    </row>
    <row r="49" ht="75" hidden="1" customHeight="1" spans="1:15">
      <c r="A49" s="22"/>
      <c r="B49" s="33" t="s">
        <v>64</v>
      </c>
      <c r="C49" s="26">
        <v>790.824945690279</v>
      </c>
      <c r="D49" s="27">
        <v>42.7900149874106</v>
      </c>
      <c r="E49" s="28">
        <v>1117.29436033778</v>
      </c>
      <c r="F49" s="28"/>
      <c r="G49" s="29">
        <v>33.20719113098</v>
      </c>
      <c r="H49" s="28"/>
      <c r="I49" s="29">
        <v>0.973472840963592</v>
      </c>
      <c r="J49" s="28"/>
      <c r="K49" s="56">
        <f t="shared" si="0"/>
        <v>1942.29997</v>
      </c>
      <c r="L49" s="57">
        <f>'[1]Ремонти 2024-25'!D9</f>
        <v>1942.29997</v>
      </c>
      <c r="N49" s="55"/>
      <c r="O49" s="63"/>
    </row>
    <row r="50" ht="42" hidden="1" customHeight="1" spans="1:15">
      <c r="A50" s="22"/>
      <c r="B50" s="33" t="s">
        <v>65</v>
      </c>
      <c r="C50" s="26">
        <v>31.5293763464821</v>
      </c>
      <c r="D50" s="27">
        <v>1.70599384068755</v>
      </c>
      <c r="E50" s="28">
        <v>44.5453757735766</v>
      </c>
      <c r="F50" s="28"/>
      <c r="G50" s="29">
        <v>1.32393652006557</v>
      </c>
      <c r="H50" s="28"/>
      <c r="I50" s="29">
        <v>0.0388113598756417</v>
      </c>
      <c r="J50" s="28"/>
      <c r="K50" s="56">
        <f t="shared" si="0"/>
        <v>77.4375</v>
      </c>
      <c r="L50" s="57" t="e">
        <f>#REF!</f>
        <v>#REF!</v>
      </c>
      <c r="N50" s="55"/>
      <c r="O50" s="63"/>
    </row>
    <row r="51" ht="75.75" hidden="1" customHeight="1" spans="1:15">
      <c r="A51" s="22"/>
      <c r="B51" s="25" t="s">
        <v>66</v>
      </c>
      <c r="C51" s="26">
        <v>318.38997570528</v>
      </c>
      <c r="D51" s="27">
        <v>17.2274684890958</v>
      </c>
      <c r="E51" s="28">
        <v>449.828152465631</v>
      </c>
      <c r="F51" s="28"/>
      <c r="G51" s="29">
        <v>13.3693769209628</v>
      </c>
      <c r="H51" s="28"/>
      <c r="I51" s="29">
        <v>0.391924908126931</v>
      </c>
      <c r="J51" s="28"/>
      <c r="K51" s="56">
        <f t="shared" si="0"/>
        <v>781.97943</v>
      </c>
      <c r="L51" s="57">
        <f>'[1]Дод 4(трансп)'!G20</f>
        <v>781.97943</v>
      </c>
      <c r="N51" s="55"/>
      <c r="O51" s="64"/>
    </row>
    <row r="52" ht="69" hidden="1" customHeight="1" spans="1:15">
      <c r="A52" s="22"/>
      <c r="B52" s="25" t="s">
        <v>67</v>
      </c>
      <c r="C52" s="26">
        <v>0</v>
      </c>
      <c r="D52" s="27">
        <v>0</v>
      </c>
      <c r="E52" s="28">
        <v>0</v>
      </c>
      <c r="F52" s="28"/>
      <c r="G52" s="29">
        <v>0</v>
      </c>
      <c r="H52" s="28"/>
      <c r="I52" s="29">
        <v>0</v>
      </c>
      <c r="J52" s="28"/>
      <c r="K52" s="56">
        <f t="shared" si="0"/>
        <v>0</v>
      </c>
      <c r="L52" s="57">
        <f>'[1]ПРЯМІ ПОСТАЧ 2024-25'!D24</f>
        <v>0</v>
      </c>
      <c r="N52" s="55"/>
      <c r="O52" s="65"/>
    </row>
    <row r="53" ht="62.25" hidden="1" customHeight="1" spans="1:15">
      <c r="A53" s="22"/>
      <c r="B53" s="25" t="s">
        <v>68</v>
      </c>
      <c r="C53" s="26">
        <v>16.0619025049028</v>
      </c>
      <c r="D53" s="27">
        <v>0.869078615509798</v>
      </c>
      <c r="E53" s="28">
        <v>22.6925986374379</v>
      </c>
      <c r="F53" s="28"/>
      <c r="G53" s="29">
        <v>0.674448459566379</v>
      </c>
      <c r="H53" s="28"/>
      <c r="I53" s="29">
        <v>0.0197715385028479</v>
      </c>
      <c r="J53" s="28"/>
      <c r="K53" s="56">
        <f t="shared" si="0"/>
        <v>39.4487211404099</v>
      </c>
      <c r="L53" s="57">
        <f>'[1]Загальновиробничі 2024-25 '!H10</f>
        <v>39.4487211404099</v>
      </c>
      <c r="N53" s="55"/>
      <c r="O53" s="64"/>
    </row>
    <row r="54" ht="100.5" hidden="1" customHeight="1" spans="1:15">
      <c r="A54" s="22"/>
      <c r="B54" s="25" t="s">
        <v>69</v>
      </c>
      <c r="C54" s="26">
        <v>6.6177111338145</v>
      </c>
      <c r="D54" s="27">
        <v>0.358071606290957</v>
      </c>
      <c r="E54" s="28">
        <v>9.3496435190238</v>
      </c>
      <c r="F54" s="28"/>
      <c r="G54" s="29">
        <v>0.277881470062097</v>
      </c>
      <c r="H54" s="28"/>
      <c r="I54" s="29">
        <v>0.00814612904311927</v>
      </c>
      <c r="J54" s="28"/>
      <c r="K54" s="56">
        <f t="shared" si="0"/>
        <v>16.2533822519435</v>
      </c>
      <c r="L54" s="57">
        <f>'[1]Адміністративні 2024-25 '!G10</f>
        <v>16.2533822519435</v>
      </c>
      <c r="N54" s="55"/>
      <c r="O54" s="55"/>
    </row>
    <row r="55" ht="72" hidden="1" customHeight="1" spans="1:15">
      <c r="A55" s="22"/>
      <c r="B55" s="25" t="s">
        <v>70</v>
      </c>
      <c r="C55" s="34">
        <v>467.723732934151</v>
      </c>
      <c r="D55" s="35">
        <v>25.3076305335192</v>
      </c>
      <c r="E55" s="36">
        <v>660.810071623774</v>
      </c>
      <c r="F55" s="36">
        <v>25.3076305335192</v>
      </c>
      <c r="G55" s="37">
        <v>19.6399866755376</v>
      </c>
      <c r="H55" s="36">
        <v>25.3076305335192</v>
      </c>
      <c r="I55" s="37">
        <v>0.575748594637562</v>
      </c>
      <c r="J55" s="36">
        <v>25.3076305335192</v>
      </c>
      <c r="K55" s="56">
        <f t="shared" si="0"/>
        <v>1148.7495398281</v>
      </c>
      <c r="L55" s="66">
        <f>'[1]Загальновиробничі 2024-25 '!H36</f>
        <v>1148.7495398281</v>
      </c>
      <c r="N55" s="55"/>
      <c r="O55" s="63"/>
    </row>
    <row r="56" ht="113.25" hidden="1" customHeight="1" spans="1:14">
      <c r="A56" s="22"/>
      <c r="B56" s="25" t="s">
        <v>71</v>
      </c>
      <c r="C56" s="26">
        <v>547.935905800739</v>
      </c>
      <c r="D56" s="26">
        <v>29.6477567496164</v>
      </c>
      <c r="E56" s="26">
        <v>774.13554126491</v>
      </c>
      <c r="F56" s="26">
        <v>29.6477567496164</v>
      </c>
      <c r="G56" s="26">
        <v>23.0081416255398</v>
      </c>
      <c r="H56" s="26">
        <v>29.6477567496164</v>
      </c>
      <c r="I56" s="26">
        <v>0.674486466053774</v>
      </c>
      <c r="J56" s="26">
        <v>29.6477567496164</v>
      </c>
      <c r="K56" s="56">
        <f t="shared" si="0"/>
        <v>1345.75407515724</v>
      </c>
      <c r="L56" s="59">
        <f>L57+L58</f>
        <v>1345.75407515724</v>
      </c>
      <c r="N56" s="55"/>
    </row>
    <row r="57" ht="127.5" hidden="1" customHeight="1" spans="1:15">
      <c r="A57" s="22"/>
      <c r="B57" s="25" t="s">
        <v>68</v>
      </c>
      <c r="C57" s="26">
        <v>462.225596374946</v>
      </c>
      <c r="D57" s="27"/>
      <c r="E57" s="28">
        <v>653.042186956699</v>
      </c>
      <c r="F57" s="28"/>
      <c r="G57" s="29">
        <v>19.4091167812825</v>
      </c>
      <c r="H57" s="28"/>
      <c r="I57" s="29">
        <v>0.568980615648705</v>
      </c>
      <c r="J57" s="28"/>
      <c r="K57" s="56">
        <f t="shared" si="0"/>
        <v>1135.24588072858</v>
      </c>
      <c r="L57" s="57">
        <f>'[1]Загальновиробничі 2024-25 '!H7</f>
        <v>1135.24588072858</v>
      </c>
      <c r="N57" s="55"/>
      <c r="O57" s="63"/>
    </row>
    <row r="58" ht="96.75" hidden="1" customHeight="1" spans="1:15">
      <c r="A58" s="22"/>
      <c r="B58" s="25" t="s">
        <v>69</v>
      </c>
      <c r="C58" s="26">
        <v>85.7103094257929</v>
      </c>
      <c r="D58" s="27"/>
      <c r="E58" s="28">
        <v>121.09335430821</v>
      </c>
      <c r="F58" s="28"/>
      <c r="G58" s="29">
        <v>3.5990248442573</v>
      </c>
      <c r="H58" s="28"/>
      <c r="I58" s="29">
        <v>0.105505850405069</v>
      </c>
      <c r="J58" s="28"/>
      <c r="K58" s="56">
        <f t="shared" si="0"/>
        <v>210.508194428666</v>
      </c>
      <c r="L58" s="57">
        <f>'[1]Адміністративні 2024-25 '!G9</f>
        <v>210.508194428666</v>
      </c>
      <c r="N58" s="55"/>
      <c r="O58" s="63"/>
    </row>
    <row r="59" ht="95.25" hidden="1" customHeight="1" spans="1:15">
      <c r="A59" s="22"/>
      <c r="B59" s="25" t="s">
        <v>72</v>
      </c>
      <c r="C59" s="26">
        <v>47.6361600251229</v>
      </c>
      <c r="D59" s="26">
        <v>2.57750089008447</v>
      </c>
      <c r="E59" s="26">
        <v>67.3013834910847</v>
      </c>
      <c r="F59" s="26">
        <v>2.57750089008447</v>
      </c>
      <c r="G59" s="26">
        <v>2.00026956575006</v>
      </c>
      <c r="H59" s="26">
        <v>2.57750089008447</v>
      </c>
      <c r="I59" s="26">
        <v>0.0586381452494218</v>
      </c>
      <c r="J59" s="26">
        <v>2.57750089008447</v>
      </c>
      <c r="K59" s="56">
        <f t="shared" si="0"/>
        <v>116.996451227207</v>
      </c>
      <c r="L59" s="59">
        <f>L60+L61</f>
        <v>116.996451227207</v>
      </c>
      <c r="N59" s="55"/>
      <c r="O59" s="63"/>
    </row>
    <row r="60" ht="74.25" hidden="1" customHeight="1" spans="1:15">
      <c r="A60" s="22"/>
      <c r="B60" s="25" t="s">
        <v>68</v>
      </c>
      <c r="C60" s="26">
        <v>20.2796967094665</v>
      </c>
      <c r="D60" s="27"/>
      <c r="E60" s="28">
        <v>28.6515883019723</v>
      </c>
      <c r="F60" s="28"/>
      <c r="G60" s="29">
        <v>0.85155604711198</v>
      </c>
      <c r="H60" s="28"/>
      <c r="I60" s="29">
        <v>0.0249634689411733</v>
      </c>
      <c r="J60" s="28"/>
      <c r="K60" s="56">
        <f t="shared" si="0"/>
        <v>49.807804527492</v>
      </c>
      <c r="L60" s="57">
        <f>'[1]Загальновиробничі 2024-25 '!H33</f>
        <v>49.807804527492</v>
      </c>
      <c r="N60" s="55"/>
      <c r="O60" s="63"/>
    </row>
    <row r="61" ht="66" hidden="1" customHeight="1" spans="1:15">
      <c r="A61" s="22"/>
      <c r="B61" s="25" t="s">
        <v>69</v>
      </c>
      <c r="C61" s="26">
        <v>27.3564633156564</v>
      </c>
      <c r="D61" s="27"/>
      <c r="E61" s="28">
        <v>38.6497951891124</v>
      </c>
      <c r="F61" s="28"/>
      <c r="G61" s="29">
        <v>1.14871351863808</v>
      </c>
      <c r="H61" s="28"/>
      <c r="I61" s="29">
        <v>0.0336746763082485</v>
      </c>
      <c r="J61" s="28"/>
      <c r="K61" s="56">
        <f t="shared" si="0"/>
        <v>67.1886466997151</v>
      </c>
      <c r="L61" s="57">
        <f>'[1]Адміністративні 2024-25 '!G27</f>
        <v>67.1886466997151</v>
      </c>
      <c r="N61" s="55"/>
      <c r="O61" s="63"/>
    </row>
    <row r="62" ht="134.25" hidden="1" customHeight="1" spans="1:15">
      <c r="A62" s="22"/>
      <c r="B62" s="25" t="s">
        <v>73</v>
      </c>
      <c r="C62" s="26">
        <v>478.104779779905</v>
      </c>
      <c r="D62" s="27">
        <v>25.8693289884498</v>
      </c>
      <c r="E62" s="28">
        <v>675.476636150312</v>
      </c>
      <c r="F62" s="28">
        <v>25.8693289884498</v>
      </c>
      <c r="G62" s="29">
        <v>20.0758927614865</v>
      </c>
      <c r="H62" s="28">
        <v>25.8693289884498</v>
      </c>
      <c r="I62" s="29">
        <v>0.588527234487233</v>
      </c>
      <c r="J62" s="28">
        <v>25.8693289884498</v>
      </c>
      <c r="K62" s="67">
        <f t="shared" si="0"/>
        <v>1174.24583592619</v>
      </c>
      <c r="L62" s="57">
        <f>'[1]Загальновиробничі 2024-25 '!H20-'[1]Загальновиробничі 2024-25 '!H33-'[1]Загальновиробничі 2024-25 '!H36</f>
        <v>1174.24583592619</v>
      </c>
      <c r="N62" s="55"/>
      <c r="O62" s="63"/>
    </row>
    <row r="63" ht="0.75" hidden="1" customHeight="1" spans="1:15">
      <c r="A63" s="22"/>
      <c r="B63" s="25" t="s">
        <v>74</v>
      </c>
      <c r="C63" s="26">
        <v>1.95436327958824</v>
      </c>
      <c r="D63" s="26">
        <v>0.105746833708478</v>
      </c>
      <c r="E63" s="26">
        <v>2.76116614964543</v>
      </c>
      <c r="F63" s="26">
        <v>0.105746833708478</v>
      </c>
      <c r="G63" s="26">
        <v>0.082064830299464</v>
      </c>
      <c r="H63" s="26">
        <v>0.105746833708478</v>
      </c>
      <c r="I63" s="26">
        <v>0.00240574046686786</v>
      </c>
      <c r="J63" s="26">
        <v>0.105746833708478</v>
      </c>
      <c r="K63" s="68">
        <f t="shared" si="0"/>
        <v>4.8</v>
      </c>
      <c r="L63" s="59">
        <f>SUM(L64:L66)</f>
        <v>4.8</v>
      </c>
      <c r="N63" s="55"/>
      <c r="O63" s="63"/>
    </row>
    <row r="64" ht="96" hidden="1" customHeight="1" spans="1:15">
      <c r="A64" s="22"/>
      <c r="B64" s="25" t="s">
        <v>75</v>
      </c>
      <c r="C64" s="26">
        <v>0.97718163979412</v>
      </c>
      <c r="D64" s="27"/>
      <c r="E64" s="28">
        <v>1.38058307482271</v>
      </c>
      <c r="F64" s="28"/>
      <c r="G64" s="29">
        <v>0.041032415149732</v>
      </c>
      <c r="H64" s="28"/>
      <c r="I64" s="29">
        <v>0.00120287023343393</v>
      </c>
      <c r="J64" s="28"/>
      <c r="K64" s="67">
        <f t="shared" si="0"/>
        <v>2.4</v>
      </c>
      <c r="L64" s="57">
        <f>'[1]Прямі ВИР 2024-25'!C17</f>
        <v>2.4</v>
      </c>
      <c r="N64" s="55"/>
      <c r="O64" s="63"/>
    </row>
    <row r="65" ht="52.5" hidden="1" customHeight="1" spans="1:15">
      <c r="A65" s="22"/>
      <c r="B65" s="25" t="s">
        <v>76</v>
      </c>
      <c r="C65" s="26">
        <v>0.97718163979412</v>
      </c>
      <c r="D65" s="27"/>
      <c r="E65" s="28">
        <v>1.38058307482271</v>
      </c>
      <c r="F65" s="28"/>
      <c r="G65" s="29">
        <v>0.041032415149732</v>
      </c>
      <c r="H65" s="28"/>
      <c r="I65" s="29">
        <v>0.00120287023343393</v>
      </c>
      <c r="J65" s="28"/>
      <c r="K65" s="67">
        <f t="shared" si="0"/>
        <v>2.4</v>
      </c>
      <c r="L65" s="57">
        <f>'[1]Прямі ТРАНСП 2024-25'!C17</f>
        <v>2.4</v>
      </c>
      <c r="N65" s="55"/>
      <c r="O65" s="63"/>
    </row>
    <row r="66" ht="77.25" hidden="1" customHeight="1" spans="1:15">
      <c r="A66" s="22"/>
      <c r="B66" s="25" t="s">
        <v>68</v>
      </c>
      <c r="C66" s="26">
        <v>0</v>
      </c>
      <c r="D66" s="27"/>
      <c r="E66" s="28">
        <v>0</v>
      </c>
      <c r="F66" s="28"/>
      <c r="G66" s="29">
        <v>0</v>
      </c>
      <c r="H66" s="28"/>
      <c r="I66" s="29">
        <v>0</v>
      </c>
      <c r="J66" s="28"/>
      <c r="K66" s="67">
        <f t="shared" si="0"/>
        <v>0</v>
      </c>
      <c r="L66" s="57">
        <v>0</v>
      </c>
      <c r="N66" s="55"/>
      <c r="O66" s="63"/>
    </row>
    <row r="67" ht="93.75" hidden="1" customHeight="1" spans="1:15">
      <c r="A67" s="22"/>
      <c r="B67" s="25" t="s">
        <v>77</v>
      </c>
      <c r="C67" s="26">
        <v>17.6911244564532</v>
      </c>
      <c r="D67" s="27">
        <v>0.957232678054969</v>
      </c>
      <c r="E67" s="28">
        <v>24.9943981799611</v>
      </c>
      <c r="F67" s="28">
        <v>0.957232678054969</v>
      </c>
      <c r="G67" s="29">
        <v>0.742860419804558</v>
      </c>
      <c r="H67" s="28">
        <v>0.957232678054969</v>
      </c>
      <c r="I67" s="29">
        <v>0.0217770434257505</v>
      </c>
      <c r="J67" s="28">
        <v>0.957232678054969</v>
      </c>
      <c r="K67" s="67">
        <f t="shared" si="0"/>
        <v>43.4501600996446</v>
      </c>
      <c r="L67" s="57">
        <f>'[1]ПРЯМІ ПОСТАЧ 2024-25'!D7+'[1]Адміністративні 2024-25 '!G11</f>
        <v>43.4501600996446</v>
      </c>
      <c r="N67" s="55"/>
      <c r="O67" s="63"/>
    </row>
    <row r="68" ht="39.75" hidden="1" customHeight="1" spans="1:15">
      <c r="A68" s="22"/>
      <c r="B68" s="25" t="s">
        <v>78</v>
      </c>
      <c r="C68" s="26">
        <v>10.6350533221911</v>
      </c>
      <c r="D68" s="27">
        <v>0.575442256252113</v>
      </c>
      <c r="E68" s="28">
        <v>15.0254302972246</v>
      </c>
      <c r="F68" s="28">
        <v>0.575442256252113</v>
      </c>
      <c r="G68" s="29">
        <v>0.446571962964452</v>
      </c>
      <c r="H68" s="28">
        <v>0.575442256252113</v>
      </c>
      <c r="I68" s="29">
        <v>0.0130913113297356</v>
      </c>
      <c r="J68" s="28">
        <v>0.575442256252113</v>
      </c>
      <c r="K68" s="67">
        <f t="shared" si="0"/>
        <v>26.1201468937099</v>
      </c>
      <c r="L68" s="57">
        <f>'[1]ПРЯМІ ПОСТАЧ 2024-25'!D17+'[1]Адміністративні 2024-25 '!G21+'[1]Загальновиробничі 2024-25 '!H19</f>
        <v>26.1201468937099</v>
      </c>
      <c r="N68" s="55"/>
      <c r="O68" s="63"/>
    </row>
    <row r="69" ht="43.5" hidden="1" customHeight="1" spans="1:15">
      <c r="A69" s="22"/>
      <c r="B69" s="25" t="s">
        <v>79</v>
      </c>
      <c r="C69" s="26">
        <v>200.200601617615</v>
      </c>
      <c r="D69" s="27">
        <v>10.8324690443711</v>
      </c>
      <c r="E69" s="28">
        <v>282.847682464477</v>
      </c>
      <c r="F69" s="28">
        <v>10.8324690443711</v>
      </c>
      <c r="G69" s="29">
        <v>8.40653760188416</v>
      </c>
      <c r="H69" s="28">
        <v>10.8324690443711</v>
      </c>
      <c r="I69" s="29">
        <v>0.246438670759442</v>
      </c>
      <c r="J69" s="28">
        <v>10.8324690443711</v>
      </c>
      <c r="K69" s="67">
        <f t="shared" si="0"/>
        <v>491.701260354736</v>
      </c>
      <c r="L69" s="57">
        <f>'[1]ПРЯМІ ПОСТАЧ 2024-25'!D18+'[1]ПРЯМІ ПОСТАЧ 2024-25'!D20+'[1]ПРЯМІ ПОСТАЧ 2024-25'!D23+'[1]Адміністративні 2024-25 '!G22+'[1]Адміністративні 2024-25 '!G23+'[1]Адміністративні 2024-25 '!G24+'[1]Адміністративні 2024-25 '!G25+'[1]Адміністративні 2024-25 '!G26+'[1]Адміністративні 2024-25 '!G28+'[1]Адміністративні 2024-25 '!G29+'[1]Загальновиробничі 2024-25 '!H17+'[1]Загальновиробничі 2024-25 '!H40+'[1]Загальновиробничі 2024-25 '!H41</f>
        <v>491.701260354736</v>
      </c>
      <c r="N69" s="55"/>
      <c r="O69" s="63"/>
    </row>
    <row r="70" ht="42" hidden="1" customHeight="1" spans="1:15">
      <c r="A70" s="22"/>
      <c r="B70" s="33" t="s">
        <v>80</v>
      </c>
      <c r="C70" s="26">
        <v>42.783901137408</v>
      </c>
      <c r="D70" s="27">
        <v>2.31495450524973</v>
      </c>
      <c r="E70" s="28">
        <v>60.4460085820261</v>
      </c>
      <c r="F70" s="28">
        <v>2.31495450524973</v>
      </c>
      <c r="G70" s="29">
        <v>1.79652044379905</v>
      </c>
      <c r="H70" s="28">
        <v>2.31495450524973</v>
      </c>
      <c r="I70" s="29">
        <v>0.0526652149944313</v>
      </c>
      <c r="J70" s="28">
        <v>2.31495450524973</v>
      </c>
      <c r="K70" s="67">
        <f t="shared" si="0"/>
        <v>105.079095378228</v>
      </c>
      <c r="L70" s="57">
        <f>'[1]Адміністративні 2024-25 '!G26</f>
        <v>105.079095378228</v>
      </c>
      <c r="N70" s="55"/>
      <c r="O70" s="63"/>
    </row>
    <row r="71" ht="51" hidden="1" customHeight="1" spans="1:15">
      <c r="A71" s="22"/>
      <c r="B71" s="69" t="s">
        <v>81</v>
      </c>
      <c r="C71" s="26">
        <v>22.2957066614966</v>
      </c>
      <c r="D71" s="27">
        <v>1.20637775452014</v>
      </c>
      <c r="E71" s="28">
        <v>31.4998501860508</v>
      </c>
      <c r="F71" s="28">
        <v>1.20637775452014</v>
      </c>
      <c r="G71" s="29">
        <v>0.936209456395355</v>
      </c>
      <c r="H71" s="28">
        <v>1.20637775452014</v>
      </c>
      <c r="I71" s="29">
        <v>0.0274450939153332</v>
      </c>
      <c r="J71" s="28">
        <v>1.20637775452014</v>
      </c>
      <c r="K71" s="67">
        <f t="shared" si="0"/>
        <v>54.7592113978581</v>
      </c>
      <c r="L71" s="57">
        <f>'[1]Адміністративні 2024-25 '!G23</f>
        <v>54.7592113978582</v>
      </c>
      <c r="N71" s="55"/>
      <c r="O71" s="63"/>
    </row>
    <row r="72" ht="54" hidden="1" customHeight="1" spans="1:15">
      <c r="A72" s="22"/>
      <c r="B72" s="33" t="s">
        <v>82</v>
      </c>
      <c r="C72" s="26">
        <v>3.98657297217741</v>
      </c>
      <c r="D72" s="27">
        <v>0.215705786922263</v>
      </c>
      <c r="E72" s="28">
        <v>5.6323153729059</v>
      </c>
      <c r="F72" s="28">
        <v>0.215705786922263</v>
      </c>
      <c r="G72" s="29">
        <v>0.167398475941022</v>
      </c>
      <c r="H72" s="28">
        <v>0.215705786922263</v>
      </c>
      <c r="I72" s="29">
        <v>0.00490730665248148</v>
      </c>
      <c r="J72" s="28">
        <v>0.215705786922263</v>
      </c>
      <c r="K72" s="67">
        <f t="shared" si="0"/>
        <v>9.79119412767682</v>
      </c>
      <c r="L72" s="57">
        <f>'[1]Адміністративні 2024-25 '!G22</f>
        <v>9.79119412767682</v>
      </c>
      <c r="N72" s="55"/>
      <c r="O72" s="63"/>
    </row>
    <row r="73" ht="61.5" hidden="1" customHeight="1" spans="1:15">
      <c r="A73" s="22"/>
      <c r="B73" s="33" t="s">
        <v>83</v>
      </c>
      <c r="C73" s="26">
        <v>1.61456205373185</v>
      </c>
      <c r="D73" s="27">
        <v>0.0873608437035165</v>
      </c>
      <c r="E73" s="28">
        <v>2.28108772602689</v>
      </c>
      <c r="F73" s="28">
        <v>0.0873608437035165</v>
      </c>
      <c r="G73" s="29">
        <v>0.067796382756114</v>
      </c>
      <c r="H73" s="28">
        <v>0.0873608437035165</v>
      </c>
      <c r="I73" s="29">
        <v>0.001987459194255</v>
      </c>
      <c r="J73" s="28">
        <v>0.0873608437035165</v>
      </c>
      <c r="K73" s="67">
        <f t="shared" si="0"/>
        <v>3.96543362170911</v>
      </c>
      <c r="L73" s="57">
        <f>'[1]Адміністративні 2024-25 '!G25</f>
        <v>3.96543362170911</v>
      </c>
      <c r="N73" s="55"/>
      <c r="O73" s="63"/>
    </row>
    <row r="74" ht="68.25" hidden="1" customHeight="1" spans="1:15">
      <c r="A74" s="22"/>
      <c r="B74" s="33" t="s">
        <v>84</v>
      </c>
      <c r="C74" s="26">
        <v>129.519858792801</v>
      </c>
      <c r="D74" s="27">
        <v>7.00807015397542</v>
      </c>
      <c r="E74" s="28">
        <v>182.988420597467</v>
      </c>
      <c r="F74" s="28">
        <v>7.00807015397542</v>
      </c>
      <c r="G74" s="29">
        <v>5.43861284299262</v>
      </c>
      <c r="H74" s="28">
        <v>7.00807015397542</v>
      </c>
      <c r="I74" s="29">
        <v>0.159433596002941</v>
      </c>
      <c r="J74" s="28">
        <v>7.00807015397542</v>
      </c>
      <c r="K74" s="67">
        <f t="shared" si="0"/>
        <v>318.106325829264</v>
      </c>
      <c r="L74" s="57">
        <f>L69-L70-L71-L72-L73</f>
        <v>318.106325829264</v>
      </c>
      <c r="N74" s="55"/>
      <c r="O74" s="63"/>
    </row>
    <row r="75" ht="77.25" hidden="1" customHeight="1" spans="1:15">
      <c r="A75" s="22"/>
      <c r="B75" s="70" t="s">
        <v>85</v>
      </c>
      <c r="C75" s="26">
        <v>35.0818421551612</v>
      </c>
      <c r="D75" s="27">
        <v>1.89821092491591</v>
      </c>
      <c r="E75" s="28">
        <v>49.5643752815719</v>
      </c>
      <c r="F75" s="28">
        <v>1.89821092491591</v>
      </c>
      <c r="G75" s="29">
        <v>1.473106588281</v>
      </c>
      <c r="H75" s="28">
        <v>1.89821092491591</v>
      </c>
      <c r="I75" s="29">
        <v>0.0431842985418371</v>
      </c>
      <c r="J75" s="28">
        <v>1.89821092491591</v>
      </c>
      <c r="K75" s="67">
        <f t="shared" si="0"/>
        <v>86.162508323556</v>
      </c>
      <c r="L75" s="57">
        <f>'[1]Загальновиробничі 2024-25 '!H40</f>
        <v>86.162508323556</v>
      </c>
      <c r="N75" s="55"/>
      <c r="O75" s="63"/>
    </row>
    <row r="76" ht="77.25" hidden="1" customHeight="1" spans="1:15">
      <c r="A76" s="22"/>
      <c r="B76" s="70" t="s">
        <v>86</v>
      </c>
      <c r="C76" s="26">
        <v>11.9597189165322</v>
      </c>
      <c r="D76" s="27">
        <v>0.647117360766789</v>
      </c>
      <c r="E76" s="28">
        <v>16.8969461187177</v>
      </c>
      <c r="F76" s="28">
        <v>0.647117360766789</v>
      </c>
      <c r="G76" s="29">
        <v>0.502195427823067</v>
      </c>
      <c r="H76" s="28">
        <v>0.647117360766789</v>
      </c>
      <c r="I76" s="29">
        <v>0.0147219199574445</v>
      </c>
      <c r="J76" s="28">
        <v>0.647117360766789</v>
      </c>
      <c r="K76" s="67">
        <f t="shared" si="0"/>
        <v>29.3735823830305</v>
      </c>
      <c r="L76" s="57">
        <f>'[1]Адміністративні 2024-25 '!G28</f>
        <v>29.3735823830305</v>
      </c>
      <c r="N76" s="55"/>
      <c r="O76" s="63"/>
    </row>
    <row r="77" ht="124.5" hidden="1" customHeight="1" spans="1:15">
      <c r="A77" s="22"/>
      <c r="B77" s="33" t="s">
        <v>87</v>
      </c>
      <c r="C77" s="26">
        <v>15.1130981375246</v>
      </c>
      <c r="D77" s="27">
        <v>0.817740638222299</v>
      </c>
      <c r="E77" s="28">
        <v>21.3521075786863</v>
      </c>
      <c r="F77" s="28">
        <v>0.817740638222299</v>
      </c>
      <c r="G77" s="29">
        <v>0.634607622292415</v>
      </c>
      <c r="H77" s="28">
        <v>0.817740638222299</v>
      </c>
      <c r="I77" s="29">
        <v>0.0186035995195573</v>
      </c>
      <c r="J77" s="28">
        <v>0.817740638222299</v>
      </c>
      <c r="K77" s="67">
        <f t="shared" si="0"/>
        <v>37.1184169380228</v>
      </c>
      <c r="L77" s="57">
        <f>'[1]Адміністративні 2024-25 '!G29</f>
        <v>37.1184169380228</v>
      </c>
      <c r="N77" s="55"/>
      <c r="O77" s="63"/>
    </row>
    <row r="78" ht="147" hidden="1" customHeight="1" spans="1:15">
      <c r="A78" s="22"/>
      <c r="B78" s="33" t="s">
        <v>88</v>
      </c>
      <c r="C78" s="26">
        <v>3.26948690314449</v>
      </c>
      <c r="D78" s="27">
        <v>0.176905640558141</v>
      </c>
      <c r="E78" s="28">
        <v>4.61920087117767</v>
      </c>
      <c r="F78" s="28">
        <v>0.176905640558141</v>
      </c>
      <c r="G78" s="29">
        <v>0.137287622355145</v>
      </c>
      <c r="H78" s="28">
        <v>0.176905640558141</v>
      </c>
      <c r="I78" s="29">
        <v>0.0040246033226977</v>
      </c>
      <c r="J78" s="28">
        <v>0.176905640558141</v>
      </c>
      <c r="K78" s="67">
        <f t="shared" si="0"/>
        <v>8.03</v>
      </c>
      <c r="L78" s="57">
        <f>'[1]ПРЯМІ ПОСТАЧ 2024-25'!D18+'[1]ПРЯМІ ПОСТАЧ 2024-25'!D23</f>
        <v>8.03</v>
      </c>
      <c r="N78" s="55"/>
      <c r="O78" s="63"/>
    </row>
    <row r="79" ht="0.75" customHeight="1" spans="1:15">
      <c r="A79" s="22"/>
      <c r="B79" s="33" t="s">
        <v>89</v>
      </c>
      <c r="C79" s="26">
        <v>27.9315159633313</v>
      </c>
      <c r="D79" s="27">
        <v>1.51132054344696</v>
      </c>
      <c r="E79" s="28">
        <v>39.4622418419979</v>
      </c>
      <c r="F79" s="28">
        <v>1.51132054344696</v>
      </c>
      <c r="G79" s="29">
        <v>1.17286030774201</v>
      </c>
      <c r="H79" s="28">
        <v>1.51132054344696</v>
      </c>
      <c r="I79" s="29">
        <v>0.0343825423634184</v>
      </c>
      <c r="J79" s="28">
        <v>1.51132054344696</v>
      </c>
      <c r="K79" s="67">
        <f t="shared" si="0"/>
        <v>68.6010006554347</v>
      </c>
      <c r="L79" s="57">
        <f>'[1]ПРЯМІ ПОСТАЧ 2024-25'!D20+'[1]Адміністративні 2024-25 '!G24</f>
        <v>68.6010006554347</v>
      </c>
      <c r="N79" s="55"/>
      <c r="O79" s="63"/>
    </row>
    <row r="80" ht="174.75" hidden="1" customHeight="1" spans="1:15">
      <c r="A80" s="22"/>
      <c r="B80" s="33"/>
      <c r="C80" s="26"/>
      <c r="D80" s="27"/>
      <c r="E80" s="28"/>
      <c r="F80" s="28"/>
      <c r="G80" s="29"/>
      <c r="H80" s="28"/>
      <c r="I80" s="29"/>
      <c r="J80" s="28"/>
      <c r="K80" s="67"/>
      <c r="L80" s="57"/>
      <c r="N80" s="55"/>
      <c r="O80" s="63"/>
    </row>
    <row r="81" ht="148.5" hidden="1" customHeight="1" spans="1:15">
      <c r="A81" s="22"/>
      <c r="B81" s="33"/>
      <c r="C81" s="26"/>
      <c r="D81" s="27"/>
      <c r="E81" s="28"/>
      <c r="F81" s="28"/>
      <c r="G81" s="29"/>
      <c r="H81" s="28"/>
      <c r="I81" s="29"/>
      <c r="J81" s="28"/>
      <c r="K81" s="67"/>
      <c r="L81" s="57"/>
      <c r="N81" s="55"/>
      <c r="O81" s="63"/>
    </row>
    <row r="82" ht="138.75" hidden="1" customHeight="1" spans="1:15">
      <c r="A82" s="22"/>
      <c r="B82" s="33"/>
      <c r="C82" s="26"/>
      <c r="D82" s="27"/>
      <c r="E82" s="28"/>
      <c r="F82" s="28"/>
      <c r="G82" s="29"/>
      <c r="H82" s="28"/>
      <c r="I82" s="29"/>
      <c r="J82" s="28"/>
      <c r="K82" s="67"/>
      <c r="L82" s="57"/>
      <c r="N82" s="55"/>
      <c r="O82" s="63"/>
    </row>
    <row r="83" ht="18.75" customHeight="1" spans="1:12">
      <c r="A83" s="71" t="s">
        <v>90</v>
      </c>
      <c r="B83" s="72" t="s">
        <v>91</v>
      </c>
      <c r="C83" s="73">
        <v>0</v>
      </c>
      <c r="D83" s="74">
        <v>0</v>
      </c>
      <c r="E83" s="73">
        <v>0</v>
      </c>
      <c r="F83" s="74">
        <v>0</v>
      </c>
      <c r="G83" s="73">
        <v>0</v>
      </c>
      <c r="H83" s="74">
        <v>0</v>
      </c>
      <c r="I83" s="73">
        <v>0</v>
      </c>
      <c r="J83" s="74">
        <v>0</v>
      </c>
      <c r="K83" s="107"/>
      <c r="L83" s="108"/>
    </row>
    <row r="84" ht="17.25" customHeight="1" spans="1:12">
      <c r="A84" s="7">
        <v>3</v>
      </c>
      <c r="B84" s="72" t="s">
        <v>92</v>
      </c>
      <c r="C84" s="73">
        <v>2080.08409967085</v>
      </c>
      <c r="D84" s="73">
        <v>112.549345193328</v>
      </c>
      <c r="E84" s="73">
        <v>4190.01245807989</v>
      </c>
      <c r="F84" s="73">
        <v>160.46863050886</v>
      </c>
      <c r="G84" s="73">
        <v>124.531680706401</v>
      </c>
      <c r="H84" s="73">
        <v>160.46863050886</v>
      </c>
      <c r="I84" s="73">
        <v>3.65066134407656</v>
      </c>
      <c r="J84" s="73">
        <v>160.46863050886</v>
      </c>
      <c r="K84" s="109"/>
      <c r="L84" s="107"/>
    </row>
    <row r="85" ht="17.25" customHeight="1" spans="1:12">
      <c r="A85" s="15" t="s">
        <v>93</v>
      </c>
      <c r="B85" s="75" t="s">
        <v>94</v>
      </c>
      <c r="C85" s="76">
        <v>374.415137940752</v>
      </c>
      <c r="D85" s="76">
        <v>20.258882134799</v>
      </c>
      <c r="E85" s="76">
        <v>754.202242454381</v>
      </c>
      <c r="F85" s="76">
        <v>28.8843534915948</v>
      </c>
      <c r="G85" s="76">
        <v>22.4157025271521</v>
      </c>
      <c r="H85" s="76">
        <v>28.8843534915948</v>
      </c>
      <c r="I85" s="76">
        <v>0.657119041933781</v>
      </c>
      <c r="J85" s="76">
        <v>28.8843534915948</v>
      </c>
      <c r="K85" s="109"/>
      <c r="L85" s="52"/>
    </row>
    <row r="86" ht="20.25" customHeight="1" spans="1:12">
      <c r="A86" s="15" t="s">
        <v>95</v>
      </c>
      <c r="B86" s="75" t="s">
        <v>96</v>
      </c>
      <c r="C86" s="76">
        <v>0</v>
      </c>
      <c r="D86" s="18">
        <v>0</v>
      </c>
      <c r="E86" s="19">
        <v>0</v>
      </c>
      <c r="F86" s="19">
        <v>0</v>
      </c>
      <c r="G86" s="20">
        <v>0</v>
      </c>
      <c r="H86" s="20">
        <v>0</v>
      </c>
      <c r="I86" s="20">
        <v>0</v>
      </c>
      <c r="J86" s="20">
        <v>0</v>
      </c>
      <c r="K86" s="109"/>
      <c r="L86" s="52"/>
    </row>
    <row r="87" ht="19.5" customHeight="1" spans="1:12">
      <c r="A87" s="22" t="s">
        <v>97</v>
      </c>
      <c r="B87" s="75" t="s">
        <v>98</v>
      </c>
      <c r="C87" s="76">
        <v>1705.66896173009</v>
      </c>
      <c r="D87" s="76">
        <v>92.2904630585289</v>
      </c>
      <c r="E87" s="76">
        <v>3435.81021562551</v>
      </c>
      <c r="F87" s="76">
        <v>131.584277017265</v>
      </c>
      <c r="G87" s="76">
        <v>102.115978179249</v>
      </c>
      <c r="H87" s="76">
        <v>131.584277017265</v>
      </c>
      <c r="I87" s="76">
        <v>2.99354230214278</v>
      </c>
      <c r="J87" s="76">
        <v>131.584277017265</v>
      </c>
      <c r="K87" s="109"/>
      <c r="L87" s="52"/>
    </row>
    <row r="88" ht="42.75" hidden="1" customHeight="1" spans="1:12">
      <c r="A88" s="22"/>
      <c r="B88" s="77" t="s">
        <v>99</v>
      </c>
      <c r="C88" s="78">
        <v>52002.1024917711</v>
      </c>
      <c r="D88" s="78">
        <v>2813.7336298332</v>
      </c>
      <c r="E88" s="78">
        <v>104750.311451997</v>
      </c>
      <c r="F88" s="78">
        <v>4011.7157627215</v>
      </c>
      <c r="G88" s="78">
        <v>3113.29201766002</v>
      </c>
      <c r="H88" s="78">
        <v>4011.7157627215</v>
      </c>
      <c r="I88" s="78">
        <v>91.2665336019141</v>
      </c>
      <c r="J88" s="78">
        <v>4011.7157627215</v>
      </c>
      <c r="K88" s="110">
        <f t="shared" ref="K88" si="1">C88+E88+G88+I88</f>
        <v>159956.97249503</v>
      </c>
      <c r="L88" s="52"/>
    </row>
    <row r="89" ht="26.25" customHeight="1" spans="1:14">
      <c r="A89" s="7">
        <v>4</v>
      </c>
      <c r="B89" s="72" t="s">
        <v>100</v>
      </c>
      <c r="C89" s="79">
        <v>54082.186591442</v>
      </c>
      <c r="D89" s="79">
        <v>2926.28297502653</v>
      </c>
      <c r="E89" s="79">
        <v>108940.323910077</v>
      </c>
      <c r="F89" s="79">
        <v>4172.18439323036</v>
      </c>
      <c r="G89" s="80">
        <v>3237.82369836642</v>
      </c>
      <c r="H89" s="80">
        <v>4172.18439323036</v>
      </c>
      <c r="I89" s="80">
        <v>94.9171949459906</v>
      </c>
      <c r="J89" s="80">
        <v>4172.18439323036</v>
      </c>
      <c r="K89" s="111"/>
      <c r="L89" s="109"/>
      <c r="M89" s="112"/>
      <c r="N89" s="50"/>
    </row>
    <row r="90" ht="26.25" customHeight="1" spans="1:14">
      <c r="A90" s="71" t="s">
        <v>101</v>
      </c>
      <c r="B90" s="72" t="s">
        <v>102</v>
      </c>
      <c r="C90" s="79">
        <v>19721.7425969634</v>
      </c>
      <c r="D90" s="79">
        <v>1067.10551545047</v>
      </c>
      <c r="E90" s="79">
        <v>59143.9300945385</v>
      </c>
      <c r="F90" s="79">
        <v>2265.08764833877</v>
      </c>
      <c r="G90" s="80">
        <v>1757.82126949331</v>
      </c>
      <c r="H90" s="80">
        <v>2265.08764833877</v>
      </c>
      <c r="I90" s="80">
        <v>51.5307439997071</v>
      </c>
      <c r="J90" s="80">
        <v>2265.08764833877</v>
      </c>
      <c r="K90" s="111"/>
      <c r="L90" s="109"/>
      <c r="M90" s="112"/>
      <c r="N90" s="50"/>
    </row>
    <row r="91" ht="26.25" customHeight="1" spans="1:14">
      <c r="A91" s="71" t="s">
        <v>103</v>
      </c>
      <c r="B91" s="72" t="s">
        <v>104</v>
      </c>
      <c r="C91" s="79">
        <v>34360.4439944786</v>
      </c>
      <c r="D91" s="81">
        <v>665585.530528227</v>
      </c>
      <c r="E91" s="79">
        <v>49796.3938155387</v>
      </c>
      <c r="F91" s="81">
        <v>682740.634671187</v>
      </c>
      <c r="G91" s="80">
        <v>1480.00242887311</v>
      </c>
      <c r="H91" s="82">
        <v>682740.634671187</v>
      </c>
      <c r="I91" s="80">
        <v>43.3864509462835</v>
      </c>
      <c r="J91" s="82">
        <v>682740.634671187</v>
      </c>
      <c r="K91" s="111"/>
      <c r="L91" s="109"/>
      <c r="M91" s="112"/>
      <c r="N91" s="50"/>
    </row>
    <row r="92" ht="26.25" customHeight="1" spans="1:14">
      <c r="A92" s="7">
        <v>5</v>
      </c>
      <c r="B92" s="72" t="s">
        <v>105</v>
      </c>
      <c r="C92" s="14" t="s">
        <v>106</v>
      </c>
      <c r="D92" s="74">
        <v>2926.28297502653</v>
      </c>
      <c r="E92" s="83" t="s">
        <v>106</v>
      </c>
      <c r="F92" s="83">
        <v>4172.18439323036</v>
      </c>
      <c r="G92" s="84" t="s">
        <v>106</v>
      </c>
      <c r="H92" s="84">
        <v>4172.18439323036</v>
      </c>
      <c r="I92" s="84" t="s">
        <v>106</v>
      </c>
      <c r="J92" s="84">
        <v>4172.18439323036</v>
      </c>
      <c r="K92" s="109"/>
      <c r="L92" s="109"/>
      <c r="M92" s="50"/>
      <c r="N92" s="50"/>
    </row>
    <row r="93" ht="40.5" customHeight="1" spans="1:14">
      <c r="A93" s="7">
        <v>6</v>
      </c>
      <c r="B93" s="72" t="s">
        <v>107</v>
      </c>
      <c r="C93" s="85" t="s">
        <v>106</v>
      </c>
      <c r="D93" s="74">
        <v>3511.53957003183</v>
      </c>
      <c r="E93" s="86" t="s">
        <v>106</v>
      </c>
      <c r="F93" s="83">
        <v>5006.62127187643</v>
      </c>
      <c r="G93" s="87" t="s">
        <v>106</v>
      </c>
      <c r="H93" s="84">
        <v>5006.62127187643</v>
      </c>
      <c r="I93" s="87" t="s">
        <v>106</v>
      </c>
      <c r="J93" s="84">
        <v>5006.62127187643</v>
      </c>
      <c r="K93" s="109"/>
      <c r="L93" s="109"/>
      <c r="M93" s="50"/>
      <c r="N93" s="50"/>
    </row>
    <row r="94" ht="26.25" customHeight="1" spans="1:14">
      <c r="A94" s="7">
        <v>7</v>
      </c>
      <c r="B94" s="72" t="s">
        <v>108</v>
      </c>
      <c r="C94" s="78">
        <v>18481.53</v>
      </c>
      <c r="D94" s="74" t="s">
        <v>106</v>
      </c>
      <c r="E94" s="83">
        <v>26111.1</v>
      </c>
      <c r="F94" s="83" t="s">
        <v>106</v>
      </c>
      <c r="G94" s="84">
        <v>776.05</v>
      </c>
      <c r="H94" s="84" t="s">
        <v>106</v>
      </c>
      <c r="I94" s="84">
        <v>22.75</v>
      </c>
      <c r="J94" s="84" t="s">
        <v>106</v>
      </c>
      <c r="K94" s="109"/>
      <c r="L94" s="113"/>
      <c r="M94" s="114"/>
      <c r="N94" s="51"/>
    </row>
    <row r="95" ht="26.25" customHeight="1" spans="1:14">
      <c r="A95" s="7">
        <v>8</v>
      </c>
      <c r="B95" s="72" t="s">
        <v>109</v>
      </c>
      <c r="C95" s="88">
        <v>4.30203212290503</v>
      </c>
      <c r="D95" s="89"/>
      <c r="E95" s="90">
        <v>6.07800279329609</v>
      </c>
      <c r="F95" s="91"/>
      <c r="G95" s="92">
        <v>0.1806447858473</v>
      </c>
      <c r="H95" s="91"/>
      <c r="I95" s="92">
        <v>0.00529562383612663</v>
      </c>
      <c r="J95" s="91"/>
      <c r="K95" s="109"/>
      <c r="L95" s="113"/>
      <c r="M95" s="114"/>
      <c r="N95" s="51"/>
    </row>
    <row r="96" ht="16.5" customHeight="1" spans="1:14">
      <c r="A96" s="7">
        <v>9</v>
      </c>
      <c r="B96" s="72" t="s">
        <v>110</v>
      </c>
      <c r="C96" s="93"/>
      <c r="D96" s="93">
        <v>3.99999999999999</v>
      </c>
      <c r="E96" s="93"/>
      <c r="F96" s="93">
        <v>3.99999999999999</v>
      </c>
      <c r="G96" s="93"/>
      <c r="H96" s="93">
        <v>4.00000000000003</v>
      </c>
      <c r="I96" s="93"/>
      <c r="J96" s="93">
        <v>3.99999999999999</v>
      </c>
      <c r="K96" s="115"/>
      <c r="L96" s="115"/>
      <c r="N96" s="47"/>
    </row>
    <row r="97" ht="16.5" customHeight="1" spans="1:14">
      <c r="A97" s="94"/>
      <c r="B97" s="95"/>
      <c r="C97" s="96"/>
      <c r="D97" s="96"/>
      <c r="E97" s="96"/>
      <c r="F97" s="96"/>
      <c r="G97" s="96"/>
      <c r="H97" s="96"/>
      <c r="I97" s="96"/>
      <c r="J97" s="96"/>
      <c r="K97" s="115"/>
      <c r="L97" s="115"/>
      <c r="N97" s="47"/>
    </row>
    <row r="98" ht="14.25" spans="1:10">
      <c r="A98" s="97" t="s">
        <v>111</v>
      </c>
      <c r="B98" s="98"/>
      <c r="C98" s="98"/>
      <c r="D98" s="98"/>
      <c r="E98" s="98"/>
      <c r="F98" s="98"/>
      <c r="G98" s="98"/>
      <c r="H98" s="99" t="s">
        <v>112</v>
      </c>
      <c r="I98" s="116"/>
      <c r="J98" s="116"/>
    </row>
    <row r="99" ht="15" spans="1:10">
      <c r="A99" s="97"/>
      <c r="B99" s="98"/>
      <c r="C99" s="98"/>
      <c r="D99" s="98"/>
      <c r="E99" s="98"/>
      <c r="F99" s="98"/>
      <c r="G99" s="98"/>
      <c r="H99" s="100"/>
      <c r="I99" s="117"/>
      <c r="J99" s="118"/>
    </row>
    <row r="100" ht="15" spans="1:10">
      <c r="A100" s="97"/>
      <c r="B100" s="97"/>
      <c r="C100" s="101"/>
      <c r="D100" s="97"/>
      <c r="E100" s="101"/>
      <c r="F100" s="102"/>
      <c r="G100" s="102"/>
      <c r="H100" s="100"/>
      <c r="I100" s="119"/>
      <c r="J100" s="119"/>
    </row>
    <row r="101" ht="15" spans="1:16">
      <c r="A101" s="100"/>
      <c r="B101" s="100"/>
      <c r="C101" s="103"/>
      <c r="D101" s="100"/>
      <c r="E101" s="100"/>
      <c r="F101" s="100"/>
      <c r="G101" s="104"/>
      <c r="H101" s="100"/>
      <c r="I101" s="100"/>
      <c r="J101" s="100"/>
      <c r="P101" s="120"/>
    </row>
    <row r="102" ht="15" spans="1:10">
      <c r="A102" s="100"/>
      <c r="B102" s="97"/>
      <c r="C102" s="105"/>
      <c r="D102" s="105"/>
      <c r="E102" s="105"/>
      <c r="F102" s="102"/>
      <c r="G102" s="102"/>
      <c r="H102" s="99"/>
      <c r="I102" s="99"/>
      <c r="J102" s="99"/>
    </row>
    <row r="103" ht="20.25" spans="1:12">
      <c r="A103" s="97"/>
      <c r="B103" s="97"/>
      <c r="C103" s="97"/>
      <c r="D103" s="97"/>
      <c r="E103" s="97"/>
      <c r="F103" s="102"/>
      <c r="G103" s="102"/>
      <c r="H103" s="100"/>
      <c r="I103" s="117"/>
      <c r="J103" s="119"/>
      <c r="K103" s="121"/>
      <c r="L103" s="121"/>
    </row>
    <row r="104" ht="30.75" customHeight="1" spans="1:12">
      <c r="A104" s="97"/>
      <c r="B104" s="97"/>
      <c r="C104" s="97"/>
      <c r="D104" s="97"/>
      <c r="E104" s="97"/>
      <c r="F104" s="102"/>
      <c r="G104" s="102"/>
      <c r="H104" s="100"/>
      <c r="I104" s="119"/>
      <c r="J104" s="119"/>
      <c r="K104" s="121"/>
      <c r="L104" s="121"/>
    </row>
    <row r="109" spans="3:4">
      <c r="C109" s="47"/>
      <c r="D109" s="106"/>
    </row>
    <row r="110" spans="3:4">
      <c r="C110" s="106"/>
      <c r="D110" s="106"/>
    </row>
  </sheetData>
  <mergeCells count="26">
    <mergeCell ref="E1:J1"/>
    <mergeCell ref="E2:J2"/>
    <mergeCell ref="E3:J3"/>
    <mergeCell ref="A4:J4"/>
    <mergeCell ref="A5:J5"/>
    <mergeCell ref="A6:J6"/>
    <mergeCell ref="A7:J7"/>
    <mergeCell ref="C8:D8"/>
    <mergeCell ref="E8:F8"/>
    <mergeCell ref="G8:H8"/>
    <mergeCell ref="I8:J8"/>
    <mergeCell ref="C95:D95"/>
    <mergeCell ref="E95:F95"/>
    <mergeCell ref="G95:H95"/>
    <mergeCell ref="I95:J95"/>
    <mergeCell ref="A98:G98"/>
    <mergeCell ref="H98:J98"/>
    <mergeCell ref="A99:G99"/>
    <mergeCell ref="I99:J99"/>
    <mergeCell ref="I100:J100"/>
    <mergeCell ref="B102:E102"/>
    <mergeCell ref="H102:J102"/>
    <mergeCell ref="A8:A9"/>
    <mergeCell ref="B8:B9"/>
    <mergeCell ref="A103:G104"/>
    <mergeCell ref="I103:J104"/>
  </mergeCells>
  <conditionalFormatting sqref="L56;J17:L21;F17:F21;H17:H21;H35:H40;F35:F40;L47;L59;E11:L11;L41;E63:L63;L33:L34;E33:J34;E41:J41;E59:J59;E47:J47;E56:J56;E84:J84;L83:L84;E83:K83;C11:D84">
    <cfRule type="expression" dxfId="0" priority="1">
      <formula>AND(ABS(ROUND(C11,2)-ROUND(#REF!,2))&gt;0.008)</formula>
    </cfRule>
  </conditionalFormatting>
  <pageMargins left="0.0393700787401575" right="0" top="0.354330708661417" bottom="0.354330708661417" header="0.31496062992126" footer="0.31496062992126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Лист5 (КП) (6)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dcterms:created xsi:type="dcterms:W3CDTF">2024-10-01T08:03:00Z</dcterms:created>
  <cp:lastPrinted>2024-10-03T07:44:00Z</cp:lastPrinted>
  <dcterms:modified xsi:type="dcterms:W3CDTF">2024-10-07T11:40:48Z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1F5D0618622E40849BA68B70CC28F5DE_12</vt:lpwstr>
  </property>
  <property fmtid="{D5CDD505-2E9C-101B-9397-08002B2CF9AE}" pid="3" name="KSOProductBuildVer">
    <vt:lpwstr>1049-12.2.0.18283</vt:lpwstr>
  </property>
</Properties>
</file>