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4000" windowHeight="9165" tabRatio="756" activeTab="4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паспорту'!$A$1:$E$31</definedName>
    <definedName name="_xlnm.Print_Area" localSheetId="3">'Показники ефективності'!$A$2:$K$71</definedName>
    <definedName name="_xlnm.Print_Area" localSheetId="1">'Показники затрат'!$A$1:$K$63</definedName>
    <definedName name="_xlnm.Print_Area" localSheetId="2">'Показники продукту'!$A$2:$K$52</definedName>
    <definedName name="_xlnm.Print_Area" localSheetId="4">'Показники якості'!$A$1:$K$23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2"/>
  <c r="J17"/>
  <c r="J4" i="3"/>
  <c r="I4"/>
  <c r="N31"/>
  <c r="M31"/>
  <c r="L31"/>
  <c r="N30"/>
  <c r="M30"/>
  <c r="L30"/>
  <c r="N29"/>
  <c r="M29"/>
  <c r="L29"/>
  <c r="N13"/>
  <c r="L14"/>
  <c r="L13"/>
  <c r="N15"/>
  <c r="M15"/>
  <c r="L15"/>
  <c r="N14"/>
  <c r="M14"/>
  <c r="M13"/>
  <c r="N22"/>
  <c r="N23"/>
  <c r="M22"/>
  <c r="M23"/>
  <c r="M21"/>
  <c r="N21"/>
  <c r="L22"/>
  <c r="L23"/>
  <c r="L21"/>
  <c r="H25"/>
  <c r="I10" i="13" l="1"/>
  <c r="J10"/>
  <c r="I9"/>
  <c r="J9"/>
  <c r="I8"/>
  <c r="J8"/>
  <c r="I7"/>
  <c r="J7"/>
  <c r="J24" i="12"/>
  <c r="I24"/>
  <c r="I29"/>
  <c r="J29"/>
  <c r="I33"/>
  <c r="J33"/>
  <c r="I34"/>
  <c r="J34"/>
  <c r="J65" i="15" s="1"/>
  <c r="I30" i="12"/>
  <c r="J30"/>
  <c r="I66" i="15"/>
  <c r="J66"/>
  <c r="I65"/>
  <c r="I63"/>
  <c r="J63"/>
  <c r="I62"/>
  <c r="J62"/>
  <c r="I61"/>
  <c r="J61"/>
  <c r="I59"/>
  <c r="J59"/>
  <c r="I58"/>
  <c r="J58"/>
  <c r="I57"/>
  <c r="J57"/>
  <c r="I56"/>
  <c r="I55"/>
  <c r="J55"/>
  <c r="I54"/>
  <c r="J54"/>
  <c r="I53"/>
  <c r="J53"/>
  <c r="I52"/>
  <c r="I51"/>
  <c r="J51"/>
  <c r="I50"/>
  <c r="J50"/>
  <c r="I49"/>
  <c r="J49"/>
  <c r="I48"/>
  <c r="I47"/>
  <c r="J47"/>
  <c r="I46"/>
  <c r="J46"/>
  <c r="I45"/>
  <c r="J45"/>
  <c r="I44"/>
  <c r="I43"/>
  <c r="J43"/>
  <c r="I42"/>
  <c r="J42"/>
  <c r="I41"/>
  <c r="J41"/>
  <c r="I40"/>
  <c r="I39"/>
  <c r="J39"/>
  <c r="I38"/>
  <c r="J38"/>
  <c r="I37"/>
  <c r="J37"/>
  <c r="I36"/>
  <c r="I35"/>
  <c r="J35"/>
  <c r="I34"/>
  <c r="J34"/>
  <c r="I33"/>
  <c r="J33"/>
  <c r="I31"/>
  <c r="J31"/>
  <c r="I30"/>
  <c r="J30"/>
  <c r="I29"/>
  <c r="J29"/>
  <c r="I27"/>
  <c r="J27"/>
  <c r="I26"/>
  <c r="J26"/>
  <c r="I25"/>
  <c r="J25"/>
  <c r="I23"/>
  <c r="J23"/>
  <c r="I22"/>
  <c r="J22"/>
  <c r="I21"/>
  <c r="J21"/>
  <c r="I19"/>
  <c r="J19"/>
  <c r="I18"/>
  <c r="J18"/>
  <c r="I17"/>
  <c r="J17"/>
  <c r="I15"/>
  <c r="J15"/>
  <c r="I14"/>
  <c r="J14"/>
  <c r="I13"/>
  <c r="J13"/>
  <c r="I11"/>
  <c r="J11"/>
  <c r="I10"/>
  <c r="J10"/>
  <c r="I9"/>
  <c r="J9"/>
  <c r="I9" i="12"/>
  <c r="J9"/>
  <c r="J56" i="15" s="1"/>
  <c r="I13" i="12"/>
  <c r="I60" i="15" s="1"/>
  <c r="J13" i="12"/>
  <c r="J60" i="15" s="1"/>
  <c r="I20" l="1"/>
  <c r="I8"/>
  <c r="I12"/>
  <c r="I16"/>
  <c r="I28"/>
  <c r="J48"/>
  <c r="J44"/>
  <c r="J52"/>
  <c r="J16"/>
  <c r="J20"/>
  <c r="J28"/>
  <c r="H18" i="3"/>
  <c r="I40"/>
  <c r="J40"/>
  <c r="I32"/>
  <c r="J32"/>
  <c r="I24"/>
  <c r="J24"/>
  <c r="I16"/>
  <c r="J16"/>
  <c r="J56" l="1"/>
  <c r="J52"/>
  <c r="I48"/>
  <c r="J48"/>
  <c r="J28"/>
  <c r="J20"/>
  <c r="I52" l="1"/>
  <c r="I56"/>
  <c r="J36"/>
  <c r="I36"/>
  <c r="I28"/>
  <c r="I20"/>
  <c r="I12"/>
  <c r="J12"/>
  <c r="I8"/>
  <c r="J8"/>
  <c r="D13" i="1" l="1"/>
  <c r="C13" s="1"/>
  <c r="J36" i="15"/>
  <c r="J8"/>
  <c r="J40"/>
  <c r="J12"/>
  <c r="F24" i="12"/>
  <c r="F24" i="3"/>
  <c r="F20"/>
  <c r="G16"/>
  <c r="F17"/>
  <c r="F16" s="1"/>
  <c r="F11"/>
  <c r="F10" i="13" l="1"/>
  <c r="F9"/>
  <c r="F8"/>
  <c r="F7"/>
  <c r="F66" i="15"/>
  <c r="F65"/>
  <c r="F63"/>
  <c r="F62"/>
  <c r="F59"/>
  <c r="F58"/>
  <c r="F55"/>
  <c r="F54"/>
  <c r="F51"/>
  <c r="F50"/>
  <c r="F47"/>
  <c r="F46"/>
  <c r="F43"/>
  <c r="F42"/>
  <c r="F39"/>
  <c r="F38"/>
  <c r="F35"/>
  <c r="F34"/>
  <c r="F31"/>
  <c r="F30"/>
  <c r="F27"/>
  <c r="F26"/>
  <c r="F23"/>
  <c r="F22"/>
  <c r="F19"/>
  <c r="F18"/>
  <c r="F15"/>
  <c r="F14"/>
  <c r="F11"/>
  <c r="F10"/>
  <c r="F56" i="3"/>
  <c r="F52"/>
  <c r="F40"/>
  <c r="F36"/>
  <c r="F32"/>
  <c r="F28"/>
  <c r="F12"/>
  <c r="F8"/>
  <c r="F33" i="12"/>
  <c r="F29"/>
  <c r="F17"/>
  <c r="F14"/>
  <c r="F13" s="1"/>
  <c r="F10"/>
  <c r="F45" i="15" s="1"/>
  <c r="G33" i="12"/>
  <c r="H34"/>
  <c r="H33" s="1"/>
  <c r="H30"/>
  <c r="F9" i="15" l="1"/>
  <c r="F25"/>
  <c r="F41"/>
  <c r="F57"/>
  <c r="F9" i="12"/>
  <c r="F44" i="15" s="1"/>
  <c r="F21"/>
  <c r="F37"/>
  <c r="F53"/>
  <c r="F20"/>
  <c r="F17"/>
  <c r="F33"/>
  <c r="F49"/>
  <c r="F52"/>
  <c r="F36"/>
  <c r="F60"/>
  <c r="F13"/>
  <c r="F29"/>
  <c r="F61"/>
  <c r="F28"/>
  <c r="F48"/>
  <c r="F16"/>
  <c r="F12"/>
  <c r="F8"/>
  <c r="H10" i="13"/>
  <c r="H9"/>
  <c r="H8"/>
  <c r="G10"/>
  <c r="G9"/>
  <c r="G8"/>
  <c r="H17" i="12"/>
  <c r="G17"/>
  <c r="F56" i="15" l="1"/>
  <c r="F40"/>
  <c r="H59"/>
  <c r="G57"/>
  <c r="H66"/>
  <c r="H65"/>
  <c r="G66"/>
  <c r="G65"/>
  <c r="H16" i="3"/>
  <c r="H24" i="12"/>
  <c r="H7" i="13" s="1"/>
  <c r="G24" i="12"/>
  <c r="G7" i="13" s="1"/>
  <c r="H9" i="12" l="1"/>
  <c r="G9"/>
  <c r="G12" i="3" l="1"/>
  <c r="G8"/>
  <c r="H13" i="12"/>
  <c r="G13"/>
  <c r="G12" i="15" l="1"/>
  <c r="G40"/>
  <c r="G36"/>
  <c r="G8"/>
  <c r="H29" i="12" l="1"/>
  <c r="G29"/>
  <c r="H63" i="15" l="1"/>
  <c r="G63"/>
  <c r="H62"/>
  <c r="G62"/>
  <c r="H61"/>
  <c r="G61"/>
  <c r="G59"/>
  <c r="H58"/>
  <c r="G58"/>
  <c r="H57"/>
  <c r="H55"/>
  <c r="G55"/>
  <c r="H54"/>
  <c r="G54"/>
  <c r="H53"/>
  <c r="G53"/>
  <c r="H51"/>
  <c r="G51"/>
  <c r="H50"/>
  <c r="G50"/>
  <c r="H49"/>
  <c r="G49"/>
  <c r="H47"/>
  <c r="G47"/>
  <c r="H46"/>
  <c r="G46"/>
  <c r="H45"/>
  <c r="G45"/>
  <c r="H43"/>
  <c r="G43"/>
  <c r="H42"/>
  <c r="G42"/>
  <c r="H41"/>
  <c r="G41"/>
  <c r="H39"/>
  <c r="G39"/>
  <c r="H38"/>
  <c r="G38"/>
  <c r="H37"/>
  <c r="G37"/>
  <c r="H35"/>
  <c r="G35"/>
  <c r="H34"/>
  <c r="G34"/>
  <c r="H33"/>
  <c r="G33"/>
  <c r="H31"/>
  <c r="G31"/>
  <c r="H30"/>
  <c r="G30"/>
  <c r="H29"/>
  <c r="G29"/>
  <c r="H27"/>
  <c r="G27"/>
  <c r="H26"/>
  <c r="G26"/>
  <c r="H25"/>
  <c r="G25"/>
  <c r="H23"/>
  <c r="G23"/>
  <c r="H22"/>
  <c r="G22"/>
  <c r="H21"/>
  <c r="G21"/>
  <c r="H19"/>
  <c r="G19"/>
  <c r="H18"/>
  <c r="G18"/>
  <c r="H17"/>
  <c r="G17"/>
  <c r="H15"/>
  <c r="G15"/>
  <c r="H14"/>
  <c r="G14"/>
  <c r="H13"/>
  <c r="G13"/>
  <c r="H11"/>
  <c r="G11"/>
  <c r="H10"/>
  <c r="G10"/>
  <c r="H9"/>
  <c r="G9"/>
  <c r="H56" i="3" l="1"/>
  <c r="H60" i="15" s="1"/>
  <c r="H52" i="3"/>
  <c r="G52"/>
  <c r="H48"/>
  <c r="G48"/>
  <c r="H44"/>
  <c r="G44"/>
  <c r="H40"/>
  <c r="H36"/>
  <c r="H52" i="15" s="1"/>
  <c r="H32" i="3"/>
  <c r="H28"/>
  <c r="H24"/>
  <c r="H20"/>
  <c r="H12"/>
  <c r="H8"/>
  <c r="G28" i="15" l="1"/>
  <c r="G56"/>
  <c r="H48"/>
  <c r="H20"/>
  <c r="H4" i="3"/>
  <c r="H36" i="15"/>
  <c r="H8"/>
  <c r="H40"/>
  <c r="H12"/>
  <c r="H44"/>
  <c r="H16"/>
  <c r="H28"/>
  <c r="H56"/>
  <c r="G56" i="3" l="1"/>
  <c r="G60" i="15" s="1"/>
  <c r="D21" i="1"/>
  <c r="E22"/>
  <c r="C23"/>
  <c r="E23" s="1"/>
  <c r="G40" i="3"/>
  <c r="G32"/>
  <c r="G24"/>
  <c r="G36"/>
  <c r="G52" i="15" s="1"/>
  <c r="G28" i="3"/>
  <c r="G20"/>
  <c r="G44" i="15" l="1"/>
  <c r="G16"/>
  <c r="G48"/>
  <c r="G20"/>
  <c r="E21" i="1"/>
</calcChain>
</file>

<file path=xl/sharedStrings.xml><?xml version="1.0" encoding="utf-8"?>
<sst xmlns="http://schemas.openxmlformats.org/spreadsheetml/2006/main" count="471" uniqueCount="133">
  <si>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</si>
  <si>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</si>
  <si>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</si>
  <si>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</si>
  <si>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</si>
  <si>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</si>
  <si>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</si>
  <si>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</si>
  <si>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</si>
  <si>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</si>
  <si>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</si>
  <si>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</si>
  <si>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</si>
  <si>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</si>
  <si>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</si>
  <si>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</si>
  <si>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</si>
  <si>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</si>
  <si>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</si>
  <si>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</si>
  <si>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Назва державної/ регіональної цільової програми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</si>
  <si>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</si>
  <si>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</si>
  <si>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</si>
  <si>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</si>
  <si>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</si>
  <si>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</si>
  <si>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</si>
  <si>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</si>
  <si>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</si>
  <si>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</si>
  <si>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</si>
  <si>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</si>
  <si>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</si>
  <si>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</si>
  <si>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</si>
  <si>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</si>
  <si>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</si>
  <si>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</si>
  <si>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</si>
  <si>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02144660</t>
  </si>
  <si>
    <t>Вiддiл освiти виконавчих органiв Дрогобицької мiської ради Львiвської областi</t>
  </si>
  <si>
    <t>0921</t>
  </si>
  <si>
    <t>Надання загальної середньої освіти закладами загальної середньої освіти</t>
  </si>
  <si>
    <t>Забезпечення права дитини на доступність і безоплатність здобуття загальної середньої освіти</t>
  </si>
  <si>
    <t>Забезпечення надання послуг з повної загальної середньої освіти в денних закладах загальної середньої освіти</t>
  </si>
  <si>
    <t>Забезпечити надання відповідних послуг денними закладами загальної середньої освіти</t>
  </si>
  <si>
    <t>Затрати по загальному фонду місцевого бюджету</t>
  </si>
  <si>
    <t>грн.</t>
  </si>
  <si>
    <t>Кошториси</t>
  </si>
  <si>
    <t>од.</t>
  </si>
  <si>
    <t>звіт по мережі</t>
  </si>
  <si>
    <t>з них витрати на електроенергію</t>
  </si>
  <si>
    <t>з них витрати на теплопостачання</t>
  </si>
  <si>
    <t>з них витрати на водопостачання та водовідведення</t>
  </si>
  <si>
    <t>1.1.</t>
  </si>
  <si>
    <t>1.2.</t>
  </si>
  <si>
    <t>1.3.</t>
  </si>
  <si>
    <t>1.4.</t>
  </si>
  <si>
    <t>Забезпечення надання послуг з загальної середньої освіти  в денних закладах ЗЗСО</t>
  </si>
  <si>
    <t>в.т.ч. медалісти</t>
  </si>
  <si>
    <t>Середньорічні витрати на 1-го учня</t>
  </si>
  <si>
    <t>з них ЗЗСО м.Дрогобича</t>
  </si>
  <si>
    <t>з них ЗЗСО м. Стебника</t>
  </si>
  <si>
    <t>з них ЗЗСО сіл Дрогобицької ОТГ</t>
  </si>
  <si>
    <t>Середньорічні витрати на 1-ин клас</t>
  </si>
  <si>
    <t>одн.</t>
  </si>
  <si>
    <t>1.5.</t>
  </si>
  <si>
    <t>з них витрати на оплату пириродного газу</t>
  </si>
  <si>
    <t>з них витрати на оплату інших енергоносіїв та інших комунальних послуг</t>
  </si>
  <si>
    <t>1.6.</t>
  </si>
  <si>
    <t>з них витрати на оплата енергоресурсів</t>
  </si>
  <si>
    <t>Чисельність учнів (середньорічні)</t>
  </si>
  <si>
    <t>Кількість класів (середньорічні)</t>
  </si>
  <si>
    <t>з них витрати на оплату інших енергоносіїв та інших 
комунальних послуг</t>
  </si>
  <si>
    <t>02144661</t>
  </si>
  <si>
    <t>0610000</t>
  </si>
  <si>
    <t>0611021</t>
  </si>
  <si>
    <t>розрахункові дані</t>
  </si>
  <si>
    <t>Начальник відділу освіти</t>
  </si>
  <si>
    <t>Чисельність випускників (9 та 11 класи)</t>
  </si>
  <si>
    <t>в т.ч. 11 клас</t>
  </si>
  <si>
    <t>Відсоток чисельності медалістів до загальної чисельності випускників (11 класів)</t>
  </si>
  <si>
    <t>2.1.</t>
  </si>
  <si>
    <t>2.2.</t>
  </si>
  <si>
    <t>2.3.</t>
  </si>
  <si>
    <t>2.4.</t>
  </si>
  <si>
    <t>2.5.</t>
  </si>
  <si>
    <t>2.6.</t>
  </si>
  <si>
    <t>2023 рік</t>
  </si>
  <si>
    <t xml:space="preserve">А.1: Система освіти у Дрогобичі здатна надавати ґрунтовну базову
освіту, на основі якої можна готувати високоякісних фахівців всіх рівнів
компетентності для основних галузей економіки Дрогобича та області. Зокрема,
в цьому контексті необхідно розширювати творчі аспекти, Освітні заклади Дрогобича надають комплексні спеціалізовані
послуги, які дозволять формувати не лише теоретичні знання, але і практичні
навички учнів та студентів. </t>
  </si>
  <si>
    <t>2.3. А.4 Покращення матеріально-технічного стану закладів І-ІІІ
рівня акредитації, Формування єдиного освітнього простору закладів ІІІ
рівня акредитації з фокусуванням на їх спеціалізації
2.3. 5.1.А.4 нтеграція дрогобицьких закладів освіти в європейський
освітній простір</t>
  </si>
  <si>
    <t>м.кв.</t>
  </si>
  <si>
    <t>з них: ЗЗСО м.Дрогобича</t>
  </si>
  <si>
    <t>з них: ЗЗСО м. Стебника</t>
  </si>
  <si>
    <t>з них: ЗЗСО сіл Дрогобицької ОТГ</t>
  </si>
  <si>
    <t>г/кал</t>
  </si>
  <si>
    <t>звіт</t>
  </si>
  <si>
    <t>Використання теплопостачання  у фізичних одиницях</t>
  </si>
  <si>
    <t>Використання водопостачання   у фізичних одиницях</t>
  </si>
  <si>
    <t>з них витрати на оплату природного газу</t>
  </si>
  <si>
    <t>Використання електроенергії  у фізичних одиницях</t>
  </si>
  <si>
    <t>квт/год</t>
  </si>
  <si>
    <t>Використання природного газу у фізичних одиницях</t>
  </si>
  <si>
    <t>м.куб.</t>
  </si>
  <si>
    <t>Середньорічне використання
 теплопостачання на 1 м.кв. опалювальної площі</t>
  </si>
  <si>
    <t>Загальна площа будівлі</t>
  </si>
  <si>
    <t>Опалювальна площа будівлі</t>
  </si>
  <si>
    <t>Надання загальної середньої
 освіти закладами загальної середньої освіти</t>
  </si>
  <si>
    <t>відс.</t>
  </si>
  <si>
    <t>Марія Артимович,2-72-96</t>
  </si>
  <si>
    <t>Усього</t>
  </si>
  <si>
    <t>факт за 2023 рік.</t>
  </si>
  <si>
    <t>План на 2024</t>
  </si>
  <si>
    <t>з них витрати на оплату енергоресурсів</t>
  </si>
  <si>
    <t xml:space="preserve">з них Використання твердого палива у фізичних одиницях </t>
  </si>
  <si>
    <t>з них ЗЗСО сіл Дрогобицької ОТГ( дрова)</t>
  </si>
  <si>
    <t>Факт за 2023 рік.</t>
  </si>
  <si>
    <t>з них витрат
и на водопостачання та водовідведення</t>
  </si>
  <si>
    <t>Відділ освіти виконавчих органів Дрогобицької міської ради</t>
  </si>
  <si>
    <t>з них витрати на оплату енергосервісу</t>
  </si>
  <si>
    <t xml:space="preserve">з них Витрати на  тверде паливо </t>
  </si>
  <si>
    <t>уточнений план 2023 року</t>
  </si>
  <si>
    <t>уточнений план</t>
  </si>
  <si>
    <t>план</t>
  </si>
  <si>
    <t>додаток № 2 до програми соціально-економічного та культурного розвитку на 2025 рік</t>
  </si>
  <si>
    <t>Факт за 2024</t>
  </si>
  <si>
    <t>План на 2025</t>
  </si>
  <si>
    <t>2024 рік</t>
  </si>
  <si>
    <t>План на 2025 рік</t>
  </si>
  <si>
    <t>Уточнений план 2024</t>
  </si>
  <si>
    <t>Закон України "Про державний бюджет України" на 2024 рік, Бюджетний Кодекс України (Закон від 08.07.2010р. №2456-УІ), Конституція України (Закон від 28.06.1996р. №254/96), Закон України "Про загальну середню освіту", зі змінами, , наказ Міністерства фінансів України та Міністерства освіти і науки України від 30.09.2020 р. №860 «Про внесення змін до Правил складання паспортів бюджетних програм місцевих бюджетів та звітів про їх виконання», наказ Міністерства фінансів України та Міністерства освіти і науки України від 10.07.2017  «Прозатвердження Типового переліку бюджетних програм і результативних показників їх виконання для місцевих бюджетів», наказ  МФУ №781 від 17.12.2020 року «Про внесення змін до Типової програмної класифікації видатків та кредитування місцевого бюджету». 
Рішення сесії від  19.12.2024 №2857 "Про бюджет Дрогобицької міської територіальної громади на 2025рік"</t>
  </si>
  <si>
    <t>Петро ШЕВ'ЯК</t>
  </si>
</sst>
</file>

<file path=xl/styles.xml><?xml version="1.0" encoding="utf-8"?>
<styleSheet xmlns="http://schemas.openxmlformats.org/spreadsheetml/2006/main">
  <numFmts count="1">
    <numFmt numFmtId="164" formatCode="0.00000"/>
  </numFmts>
  <fonts count="22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" fontId="4" fillId="0" borderId="0" xfId="0" applyNumberFormat="1" applyFont="1"/>
    <xf numFmtId="0" fontId="3" fillId="0" borderId="0" xfId="0" applyFont="1" applyAlignment="1">
      <alignment wrapText="1"/>
    </xf>
    <xf numFmtId="0" fontId="4" fillId="0" borderId="1" xfId="0" quotePrefix="1" applyFont="1" applyBorder="1" applyAlignment="1">
      <alignment horizontal="left" vertical="center"/>
    </xf>
    <xf numFmtId="0" fontId="4" fillId="0" borderId="1" xfId="0" quotePrefix="1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0" fillId="0" borderId="1" xfId="0" applyFont="1" applyBorder="1"/>
    <xf numFmtId="0" fontId="4" fillId="0" borderId="1" xfId="0" applyFont="1" applyBorder="1" applyAlignment="1">
      <alignment wrapText="1"/>
    </xf>
    <xf numFmtId="16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/>
    <xf numFmtId="0" fontId="8" fillId="0" borderId="1" xfId="0" applyFont="1" applyBorder="1"/>
    <xf numFmtId="0" fontId="3" fillId="0" borderId="1" xfId="0" applyFont="1" applyFill="1" applyBorder="1"/>
    <xf numFmtId="0" fontId="10" fillId="0" borderId="1" xfId="0" applyFont="1" applyFill="1" applyBorder="1"/>
    <xf numFmtId="2" fontId="4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0" fontId="5" fillId="0" borderId="1" xfId="0" applyFont="1" applyFill="1" applyBorder="1"/>
    <xf numFmtId="2" fontId="4" fillId="0" borderId="1" xfId="0" applyNumberFormat="1" applyFont="1" applyFill="1" applyBorder="1"/>
    <xf numFmtId="0" fontId="3" fillId="2" borderId="1" xfId="0" applyFont="1" applyFill="1" applyBorder="1"/>
    <xf numFmtId="0" fontId="4" fillId="2" borderId="1" xfId="0" applyFont="1" applyFill="1" applyBorder="1"/>
    <xf numFmtId="0" fontId="10" fillId="2" borderId="1" xfId="0" applyFont="1" applyFill="1" applyBorder="1"/>
    <xf numFmtId="0" fontId="5" fillId="2" borderId="1" xfId="0" applyFont="1" applyFill="1" applyBorder="1"/>
    <xf numFmtId="0" fontId="2" fillId="2" borderId="1" xfId="0" applyFont="1" applyFill="1" applyBorder="1"/>
    <xf numFmtId="0" fontId="11" fillId="2" borderId="1" xfId="0" applyFont="1" applyFill="1" applyBorder="1"/>
    <xf numFmtId="16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0" fontId="12" fillId="0" borderId="1" xfId="0" applyFont="1" applyBorder="1"/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3" borderId="1" xfId="0" applyFont="1" applyFill="1" applyBorder="1"/>
    <xf numFmtId="0" fontId="3" fillId="4" borderId="1" xfId="0" applyFont="1" applyFill="1" applyBorder="1"/>
    <xf numFmtId="2" fontId="3" fillId="0" borderId="1" xfId="0" applyNumberFormat="1" applyFont="1" applyBorder="1"/>
    <xf numFmtId="0" fontId="10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/>
    <xf numFmtId="0" fontId="2" fillId="3" borderId="1" xfId="0" applyFont="1" applyFill="1" applyBorder="1"/>
    <xf numFmtId="0" fontId="11" fillId="3" borderId="1" xfId="0" applyFont="1" applyFill="1" applyBorder="1"/>
    <xf numFmtId="0" fontId="3" fillId="3" borderId="1" xfId="0" applyFont="1" applyFill="1" applyBorder="1"/>
    <xf numFmtId="0" fontId="2" fillId="4" borderId="1" xfId="0" applyFont="1" applyFill="1" applyBorder="1"/>
    <xf numFmtId="0" fontId="4" fillId="4" borderId="1" xfId="0" applyFont="1" applyFill="1" applyBorder="1"/>
    <xf numFmtId="0" fontId="10" fillId="4" borderId="1" xfId="0" applyFont="1" applyFill="1" applyBorder="1"/>
    <xf numFmtId="164" fontId="4" fillId="4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0" fontId="12" fillId="4" borderId="1" xfId="0" applyFont="1" applyFill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2" fontId="3" fillId="0" borderId="0" xfId="0" applyNumberFormat="1" applyFont="1" applyBorder="1"/>
    <xf numFmtId="0" fontId="2" fillId="0" borderId="0" xfId="0" applyFont="1" applyBorder="1" applyAlignment="1"/>
    <xf numFmtId="0" fontId="2" fillId="5" borderId="1" xfId="0" applyFont="1" applyFill="1" applyBorder="1"/>
    <xf numFmtId="0" fontId="3" fillId="5" borderId="1" xfId="0" applyFont="1" applyFill="1" applyBorder="1"/>
    <xf numFmtId="0" fontId="14" fillId="4" borderId="1" xfId="0" applyFont="1" applyFill="1" applyBorder="1"/>
    <xf numFmtId="0" fontId="13" fillId="4" borderId="1" xfId="0" applyFont="1" applyFill="1" applyBorder="1"/>
    <xf numFmtId="0" fontId="12" fillId="4" borderId="0" xfId="0" applyFont="1" applyFill="1" applyBorder="1"/>
    <xf numFmtId="0" fontId="12" fillId="0" borderId="0" xfId="0" applyFont="1" applyBorder="1"/>
    <xf numFmtId="0" fontId="12" fillId="4" borderId="0" xfId="0" applyFont="1" applyFill="1"/>
    <xf numFmtId="0" fontId="8" fillId="5" borderId="1" xfId="0" applyFont="1" applyFill="1" applyBorder="1"/>
    <xf numFmtId="0" fontId="2" fillId="0" borderId="0" xfId="0" applyFont="1"/>
    <xf numFmtId="0" fontId="4" fillId="5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/>
    </xf>
    <xf numFmtId="0" fontId="10" fillId="5" borderId="1" xfId="0" applyFont="1" applyFill="1" applyBorder="1"/>
    <xf numFmtId="2" fontId="4" fillId="5" borderId="1" xfId="0" applyNumberFormat="1" applyFont="1" applyFill="1" applyBorder="1"/>
    <xf numFmtId="0" fontId="3" fillId="5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2" fontId="4" fillId="4" borderId="1" xfId="0" applyNumberFormat="1" applyFont="1" applyFill="1" applyBorder="1"/>
    <xf numFmtId="0" fontId="5" fillId="4" borderId="1" xfId="0" applyFont="1" applyFill="1" applyBorder="1"/>
    <xf numFmtId="0" fontId="8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3" fillId="4" borderId="1" xfId="0" applyFont="1" applyFill="1" applyBorder="1" applyAlignment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7" fillId="0" borderId="0" xfId="0" applyFont="1" applyBorder="1"/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5" borderId="1" xfId="0" applyFont="1" applyFill="1" applyBorder="1"/>
    <xf numFmtId="0" fontId="14" fillId="5" borderId="1" xfId="0" applyFont="1" applyFill="1" applyBorder="1" applyAlignment="1">
      <alignment horizontal="right"/>
    </xf>
    <xf numFmtId="0" fontId="18" fillId="5" borderId="1" xfId="0" applyFont="1" applyFill="1" applyBorder="1"/>
    <xf numFmtId="0" fontId="13" fillId="5" borderId="1" xfId="0" applyFont="1" applyFill="1" applyBorder="1"/>
    <xf numFmtId="0" fontId="19" fillId="5" borderId="1" xfId="0" applyFont="1" applyFill="1" applyBorder="1"/>
    <xf numFmtId="0" fontId="14" fillId="4" borderId="1" xfId="0" applyFont="1" applyFill="1" applyBorder="1" applyAlignment="1">
      <alignment horizontal="right"/>
    </xf>
    <xf numFmtId="0" fontId="19" fillId="4" borderId="1" xfId="0" applyFont="1" applyFill="1" applyBorder="1"/>
    <xf numFmtId="0" fontId="20" fillId="2" borderId="1" xfId="0" applyFont="1" applyFill="1" applyBorder="1"/>
    <xf numFmtId="0" fontId="14" fillId="0" borderId="1" xfId="0" applyFont="1" applyBorder="1" applyAlignment="1">
      <alignment horizontal="right"/>
    </xf>
    <xf numFmtId="0" fontId="13" fillId="0" borderId="1" xfId="0" applyFont="1" applyBorder="1"/>
    <xf numFmtId="0" fontId="13" fillId="3" borderId="1" xfId="0" applyFont="1" applyFill="1" applyBorder="1"/>
    <xf numFmtId="2" fontId="18" fillId="5" borderId="1" xfId="0" applyNumberFormat="1" applyFont="1" applyFill="1" applyBorder="1"/>
    <xf numFmtId="0" fontId="14" fillId="0" borderId="1" xfId="0" applyFont="1" applyFill="1" applyBorder="1"/>
    <xf numFmtId="0" fontId="20" fillId="4" borderId="1" xfId="0" applyFont="1" applyFill="1" applyBorder="1"/>
    <xf numFmtId="0" fontId="20" fillId="5" borderId="1" xfId="0" applyFont="1" applyFill="1" applyBorder="1"/>
    <xf numFmtId="0" fontId="20" fillId="3" borderId="1" xfId="0" applyFont="1" applyFill="1" applyBorder="1"/>
    <xf numFmtId="0" fontId="8" fillId="0" borderId="1" xfId="0" applyFont="1" applyBorder="1" applyAlignment="1">
      <alignment wrapText="1"/>
    </xf>
    <xf numFmtId="0" fontId="3" fillId="0" borderId="8" xfId="0" applyFont="1" applyBorder="1"/>
    <xf numFmtId="0" fontId="3" fillId="0" borderId="0" xfId="0" applyFont="1" applyBorder="1" applyAlignment="1">
      <alignment horizontal="center" vertical="center"/>
    </xf>
    <xf numFmtId="0" fontId="1" fillId="5" borderId="1" xfId="0" applyFont="1" applyFill="1" applyBorder="1"/>
    <xf numFmtId="0" fontId="3" fillId="0" borderId="9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2" fontId="3" fillId="0" borderId="2" xfId="0" applyNumberFormat="1" applyFont="1" applyBorder="1"/>
    <xf numFmtId="0" fontId="3" fillId="0" borderId="1" xfId="0" applyFont="1" applyBorder="1" applyAlignment="1">
      <alignment horizontal="center" wrapText="1"/>
    </xf>
    <xf numFmtId="0" fontId="13" fillId="0" borderId="1" xfId="0" applyFont="1" applyFill="1" applyBorder="1"/>
    <xf numFmtId="2" fontId="18" fillId="0" borderId="1" xfId="0" applyNumberFormat="1" applyFont="1" applyFill="1" applyBorder="1"/>
    <xf numFmtId="2" fontId="4" fillId="0" borderId="1" xfId="0" applyNumberFormat="1" applyFont="1" applyBorder="1" applyAlignment="1">
      <alignment horizontal="center" vertical="center" wrapText="1"/>
    </xf>
    <xf numFmtId="2" fontId="3" fillId="4" borderId="1" xfId="0" applyNumberFormat="1" applyFont="1" applyFill="1" applyBorder="1"/>
    <xf numFmtId="2" fontId="18" fillId="4" borderId="1" xfId="0" applyNumberFormat="1" applyFont="1" applyFill="1" applyBorder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quotePrefix="1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view="pageBreakPreview" topLeftCell="A18" zoomScale="96" zoomScaleNormal="100" zoomScaleSheetLayoutView="96" workbookViewId="0">
      <selection sqref="A1:E31"/>
    </sheetView>
  </sheetViews>
  <sheetFormatPr defaultColWidth="9.140625" defaultRowHeight="15"/>
  <cols>
    <col min="1" max="1" width="11.42578125" style="5" customWidth="1"/>
    <col min="2" max="2" width="31" style="17" customWidth="1"/>
    <col min="3" max="3" width="22.28515625" style="17" customWidth="1"/>
    <col min="4" max="4" width="27.42578125" style="17" customWidth="1"/>
    <col min="5" max="5" width="16.5703125" style="5" customWidth="1"/>
    <col min="6" max="16384" width="9.140625" style="5"/>
  </cols>
  <sheetData>
    <row r="1" spans="1:13" ht="60">
      <c r="D1" s="17" t="s">
        <v>125</v>
      </c>
    </row>
    <row r="3" spans="1:13" ht="47.25" customHeight="1">
      <c r="A3" s="1" t="s">
        <v>35</v>
      </c>
      <c r="B3" s="133" t="s">
        <v>0</v>
      </c>
      <c r="C3" s="133"/>
      <c r="D3" s="133"/>
      <c r="E3" s="2" t="s">
        <v>39</v>
      </c>
      <c r="F3" s="3"/>
      <c r="G3" s="4"/>
      <c r="H3" s="4"/>
      <c r="I3" s="4"/>
      <c r="J3" s="4"/>
      <c r="K3" s="4"/>
      <c r="L3" s="4"/>
      <c r="M3" s="4"/>
    </row>
    <row r="4" spans="1:13" ht="26.25" customHeight="1">
      <c r="A4" s="6"/>
      <c r="B4" s="7" t="s">
        <v>36</v>
      </c>
      <c r="C4" s="136" t="s">
        <v>41</v>
      </c>
      <c r="D4" s="137"/>
      <c r="E4" s="18" t="s">
        <v>40</v>
      </c>
    </row>
    <row r="5" spans="1:13" ht="35.25" customHeight="1">
      <c r="A5" s="6"/>
      <c r="B5" s="7" t="s">
        <v>37</v>
      </c>
      <c r="C5" s="136" t="s">
        <v>41</v>
      </c>
      <c r="D5" s="137"/>
      <c r="E5" s="18" t="s">
        <v>75</v>
      </c>
    </row>
    <row r="6" spans="1:13">
      <c r="A6" s="144" t="s">
        <v>2</v>
      </c>
      <c r="B6" s="145"/>
      <c r="C6" s="145"/>
      <c r="D6" s="146"/>
      <c r="E6" s="8" t="s">
        <v>3</v>
      </c>
    </row>
    <row r="7" spans="1:13" ht="20.65" customHeight="1">
      <c r="A7" s="138" t="s">
        <v>1</v>
      </c>
      <c r="B7" s="139"/>
      <c r="C7" s="139"/>
      <c r="D7" s="140"/>
      <c r="E7" s="19" t="s">
        <v>76</v>
      </c>
    </row>
    <row r="8" spans="1:13" ht="24" customHeight="1">
      <c r="A8" s="141" t="s">
        <v>4</v>
      </c>
      <c r="B8" s="142"/>
      <c r="C8" s="142"/>
      <c r="D8" s="143"/>
      <c r="E8" s="19" t="s">
        <v>77</v>
      </c>
    </row>
    <row r="9" spans="1:13" ht="23.25" customHeight="1">
      <c r="A9" s="141" t="s">
        <v>4</v>
      </c>
      <c r="B9" s="142"/>
      <c r="C9" s="142"/>
      <c r="D9" s="143"/>
      <c r="E9" s="35">
        <v>611021</v>
      </c>
    </row>
    <row r="10" spans="1:13" ht="16.5" customHeight="1">
      <c r="A10" s="141" t="s">
        <v>5</v>
      </c>
      <c r="B10" s="142"/>
      <c r="C10" s="142"/>
      <c r="D10" s="143"/>
      <c r="E10" s="19" t="s">
        <v>42</v>
      </c>
    </row>
    <row r="11" spans="1:13" ht="49.9" customHeight="1">
      <c r="A11" s="132" t="s">
        <v>6</v>
      </c>
      <c r="B11" s="132"/>
      <c r="C11" s="134" t="s">
        <v>43</v>
      </c>
      <c r="D11" s="135"/>
      <c r="E11" s="135"/>
    </row>
    <row r="12" spans="1:13" ht="30.75" customHeight="1">
      <c r="A12" s="132" t="s">
        <v>7</v>
      </c>
      <c r="B12" s="132"/>
      <c r="C12" s="10" t="s">
        <v>13</v>
      </c>
      <c r="D12" s="10" t="s">
        <v>8</v>
      </c>
      <c r="E12" s="10"/>
    </row>
    <row r="13" spans="1:13" ht="20.25" customHeight="1">
      <c r="A13" s="132"/>
      <c r="B13" s="132"/>
      <c r="C13" s="59">
        <f>D13</f>
        <v>133291000</v>
      </c>
      <c r="D13" s="128">
        <f>'Показники затрат'!J8</f>
        <v>133291000</v>
      </c>
      <c r="E13" s="11"/>
    </row>
    <row r="14" spans="1:13" ht="231" customHeight="1">
      <c r="A14" s="132" t="s">
        <v>9</v>
      </c>
      <c r="B14" s="132"/>
      <c r="C14" s="149" t="s">
        <v>131</v>
      </c>
      <c r="D14" s="147"/>
      <c r="E14" s="147"/>
    </row>
    <row r="15" spans="1:13" ht="33" customHeight="1">
      <c r="A15" s="132" t="s">
        <v>10</v>
      </c>
      <c r="B15" s="132"/>
      <c r="C15" s="147" t="s">
        <v>44</v>
      </c>
      <c r="D15" s="147"/>
      <c r="E15" s="147"/>
    </row>
    <row r="16" spans="1:13" ht="39">
      <c r="A16" s="8" t="s">
        <v>11</v>
      </c>
      <c r="B16" s="149" t="s">
        <v>45</v>
      </c>
      <c r="C16" s="147"/>
      <c r="D16" s="147"/>
      <c r="E16" s="147"/>
    </row>
    <row r="17" spans="1:5" ht="38.65" customHeight="1">
      <c r="A17" s="8" t="s">
        <v>12</v>
      </c>
      <c r="B17" s="147" t="s">
        <v>46</v>
      </c>
      <c r="C17" s="147"/>
      <c r="D17" s="147"/>
      <c r="E17" s="147"/>
    </row>
    <row r="18" spans="1:5" ht="100.5" customHeight="1">
      <c r="A18" s="132" t="s">
        <v>38</v>
      </c>
      <c r="B18" s="132"/>
      <c r="C18" s="147" t="s">
        <v>90</v>
      </c>
      <c r="D18" s="147"/>
      <c r="E18" s="147"/>
    </row>
    <row r="19" spans="1:5" ht="65.25" customHeight="1">
      <c r="A19" s="132" t="s">
        <v>25</v>
      </c>
      <c r="B19" s="132"/>
      <c r="C19" s="147" t="s">
        <v>91</v>
      </c>
      <c r="D19" s="147"/>
      <c r="E19" s="147"/>
    </row>
    <row r="20" spans="1:5" ht="33" customHeight="1">
      <c r="A20" s="132" t="s">
        <v>14</v>
      </c>
      <c r="B20" s="132"/>
      <c r="C20" s="10" t="s">
        <v>15</v>
      </c>
      <c r="D20" s="10" t="s">
        <v>16</v>
      </c>
      <c r="E20" s="10" t="s">
        <v>17</v>
      </c>
    </row>
    <row r="21" spans="1:5" ht="34.5" customHeight="1">
      <c r="A21" s="10"/>
      <c r="B21" s="1" t="s">
        <v>59</v>
      </c>
      <c r="C21" s="59"/>
      <c r="D21" s="10">
        <f>E13</f>
        <v>0</v>
      </c>
      <c r="E21" s="10">
        <f>C21+D21</f>
        <v>0</v>
      </c>
    </row>
    <row r="22" spans="1:5" ht="48.75" customHeight="1">
      <c r="A22" s="10"/>
      <c r="B22" s="1"/>
      <c r="C22" s="10"/>
      <c r="D22" s="10">
        <v>0</v>
      </c>
      <c r="E22" s="58">
        <f t="shared" ref="E22:E23" si="0">C22+D22</f>
        <v>0</v>
      </c>
    </row>
    <row r="23" spans="1:5" ht="61.5" customHeight="1">
      <c r="A23" s="10"/>
      <c r="B23" s="1" t="s">
        <v>111</v>
      </c>
      <c r="C23" s="59">
        <f>C21+C22</f>
        <v>0</v>
      </c>
      <c r="D23" s="10"/>
      <c r="E23" s="58">
        <f t="shared" si="0"/>
        <v>0</v>
      </c>
    </row>
    <row r="24" spans="1:5" ht="16.899999999999999" customHeight="1">
      <c r="A24" s="148"/>
      <c r="B24" s="148"/>
      <c r="C24" s="12"/>
      <c r="D24" s="12"/>
      <c r="E24" s="9"/>
    </row>
    <row r="25" spans="1:5" ht="31.9" customHeight="1">
      <c r="A25" s="132" t="s">
        <v>19</v>
      </c>
      <c r="B25" s="132"/>
      <c r="C25" s="132"/>
      <c r="D25" s="132"/>
      <c r="E25" s="132"/>
    </row>
    <row r="26" spans="1:5" ht="63.75">
      <c r="A26" s="10" t="s">
        <v>20</v>
      </c>
      <c r="B26" s="10" t="s">
        <v>18</v>
      </c>
      <c r="C26" s="10" t="s">
        <v>15</v>
      </c>
      <c r="D26" s="10" t="s">
        <v>16</v>
      </c>
      <c r="E26" s="10" t="s">
        <v>17</v>
      </c>
    </row>
    <row r="27" spans="1:5">
      <c r="A27" s="10"/>
      <c r="B27" s="10"/>
      <c r="C27" s="10"/>
      <c r="D27" s="10"/>
      <c r="E27" s="10"/>
    </row>
    <row r="28" spans="1:5">
      <c r="A28" s="10"/>
      <c r="B28" s="10"/>
      <c r="C28" s="10"/>
      <c r="D28" s="10"/>
      <c r="E28" s="10"/>
    </row>
    <row r="29" spans="1:5" ht="15.75">
      <c r="A29" s="13"/>
      <c r="B29" s="96"/>
      <c r="C29" s="97"/>
      <c r="D29" s="96"/>
      <c r="E29" s="13"/>
    </row>
    <row r="30" spans="1:5" ht="15.75">
      <c r="A30" s="13"/>
      <c r="B30" s="96" t="s">
        <v>79</v>
      </c>
      <c r="C30" s="97"/>
      <c r="D30" s="96" t="s">
        <v>132</v>
      </c>
      <c r="E30" s="13"/>
    </row>
    <row r="31" spans="1:5">
      <c r="A31" s="16"/>
      <c r="B31" s="57" t="s">
        <v>110</v>
      </c>
      <c r="E31" s="13"/>
    </row>
    <row r="32" spans="1:5">
      <c r="A32" s="13"/>
      <c r="B32" s="57"/>
      <c r="E32" s="13"/>
    </row>
    <row r="33" spans="1:5">
      <c r="A33" s="13"/>
      <c r="B33" s="14"/>
      <c r="C33" s="14"/>
      <c r="D33" s="14"/>
      <c r="E33" s="13"/>
    </row>
    <row r="34" spans="1:5">
      <c r="A34" s="13"/>
      <c r="B34" s="14"/>
      <c r="C34" s="14"/>
      <c r="D34" s="14"/>
      <c r="E34" s="13"/>
    </row>
    <row r="35" spans="1:5">
      <c r="A35" s="13"/>
      <c r="B35" s="14"/>
      <c r="C35" s="14"/>
      <c r="D35" s="14"/>
      <c r="E35" s="13"/>
    </row>
    <row r="36" spans="1:5">
      <c r="A36" s="13"/>
      <c r="B36" s="14"/>
      <c r="C36" s="14"/>
      <c r="D36" s="14"/>
      <c r="E36" s="13"/>
    </row>
    <row r="37" spans="1:5">
      <c r="A37" s="13"/>
      <c r="B37" s="14"/>
      <c r="C37" s="14"/>
      <c r="D37" s="14"/>
      <c r="E37" s="13"/>
    </row>
    <row r="38" spans="1:5">
      <c r="A38" s="13"/>
      <c r="B38" s="14"/>
      <c r="C38" s="14"/>
      <c r="D38" s="14"/>
      <c r="E38" s="13"/>
    </row>
    <row r="39" spans="1:5">
      <c r="A39" s="13"/>
      <c r="B39" s="14"/>
      <c r="C39" s="14"/>
      <c r="D39" s="14"/>
      <c r="E39" s="13"/>
    </row>
    <row r="40" spans="1:5">
      <c r="A40" s="13"/>
      <c r="B40" s="14"/>
      <c r="C40" s="14"/>
      <c r="D40" s="14"/>
      <c r="E40" s="13"/>
    </row>
    <row r="41" spans="1:5">
      <c r="A41" s="13"/>
      <c r="B41" s="14"/>
      <c r="C41" s="14"/>
      <c r="D41" s="14"/>
      <c r="E41" s="13"/>
    </row>
    <row r="42" spans="1:5">
      <c r="A42" s="13"/>
      <c r="B42" s="14"/>
      <c r="C42" s="14"/>
      <c r="D42" s="14"/>
      <c r="E42" s="13"/>
    </row>
    <row r="43" spans="1:5">
      <c r="A43" s="13"/>
      <c r="B43" s="14"/>
      <c r="C43" s="14"/>
      <c r="D43" s="14"/>
      <c r="E43" s="13"/>
    </row>
    <row r="44" spans="1:5">
      <c r="A44" s="13"/>
      <c r="B44" s="14"/>
      <c r="C44" s="14"/>
      <c r="D44" s="14"/>
      <c r="E44" s="13"/>
    </row>
    <row r="45" spans="1:5">
      <c r="A45" s="13"/>
      <c r="B45" s="14"/>
      <c r="C45" s="14"/>
      <c r="D45" s="14"/>
      <c r="E45" s="13"/>
    </row>
  </sheetData>
  <mergeCells count="24">
    <mergeCell ref="C15:E15"/>
    <mergeCell ref="A25:E25"/>
    <mergeCell ref="A12:B13"/>
    <mergeCell ref="A18:B18"/>
    <mergeCell ref="A19:B19"/>
    <mergeCell ref="A24:B24"/>
    <mergeCell ref="B16:E16"/>
    <mergeCell ref="B17:E17"/>
    <mergeCell ref="C18:E18"/>
    <mergeCell ref="C19:E19"/>
    <mergeCell ref="A20:B20"/>
    <mergeCell ref="A14:B14"/>
    <mergeCell ref="C14:E14"/>
    <mergeCell ref="A15:B15"/>
    <mergeCell ref="A11:B11"/>
    <mergeCell ref="B3:D3"/>
    <mergeCell ref="C11:E11"/>
    <mergeCell ref="C4:D4"/>
    <mergeCell ref="C5:D5"/>
    <mergeCell ref="A7:D7"/>
    <mergeCell ref="A8:D8"/>
    <mergeCell ref="A9:D9"/>
    <mergeCell ref="A10:D10"/>
    <mergeCell ref="A6:D6"/>
  </mergeCells>
  <pageMargins left="0.31496062992125984" right="0.19685039370078741" top="0.55118110236220474" bottom="0.55118110236220474" header="0.19685039370078741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topLeftCell="A26" zoomScale="93" zoomScaleNormal="100" zoomScaleSheetLayoutView="93" workbookViewId="0">
      <selection activeCell="A2" sqref="A2:J63"/>
    </sheetView>
  </sheetViews>
  <sheetFormatPr defaultColWidth="9.140625" defaultRowHeight="15"/>
  <cols>
    <col min="1" max="1" width="7.28515625" style="5" customWidth="1"/>
    <col min="2" max="2" width="46" style="5" customWidth="1"/>
    <col min="3" max="3" width="7.85546875" style="5" customWidth="1"/>
    <col min="4" max="4" width="9" style="5" customWidth="1"/>
    <col min="5" max="5" width="10.5703125" style="5" customWidth="1"/>
    <col min="6" max="6" width="13.5703125" style="5" customWidth="1"/>
    <col min="7" max="8" width="14.28515625" style="5" customWidth="1"/>
    <col min="9" max="9" width="12.85546875" style="5" customWidth="1"/>
    <col min="10" max="10" width="12" style="5" customWidth="1"/>
    <col min="11" max="11" width="9.140625" style="5"/>
    <col min="12" max="12" width="10.140625" style="5" bestFit="1" customWidth="1"/>
    <col min="13" max="16384" width="9.140625" style="5"/>
  </cols>
  <sheetData>
    <row r="1" spans="1:14">
      <c r="B1" s="155" t="s">
        <v>119</v>
      </c>
      <c r="C1" s="156"/>
    </row>
    <row r="3" spans="1:14" ht="18.75">
      <c r="A3" s="20" t="s">
        <v>33</v>
      </c>
    </row>
    <row r="4" spans="1:14" ht="60.75" customHeight="1">
      <c r="A4" s="1" t="s">
        <v>29</v>
      </c>
      <c r="B4" s="133" t="s">
        <v>108</v>
      </c>
      <c r="C4" s="157"/>
      <c r="D4" s="133" t="s">
        <v>0</v>
      </c>
      <c r="E4" s="157"/>
      <c r="F4" s="155" t="s">
        <v>119</v>
      </c>
      <c r="G4" s="156"/>
      <c r="H4" s="91">
        <f>H8</f>
        <v>128272053.22</v>
      </c>
      <c r="I4" s="91">
        <f>I8</f>
        <v>125402353.56</v>
      </c>
      <c r="J4" s="91">
        <f>J8</f>
        <v>133291000</v>
      </c>
      <c r="K4" s="70"/>
      <c r="L4" s="51"/>
    </row>
    <row r="5" spans="1:14" ht="25.9" customHeight="1">
      <c r="A5" s="152" t="s">
        <v>26</v>
      </c>
      <c r="B5" s="153" t="s">
        <v>21</v>
      </c>
      <c r="C5" s="154" t="s">
        <v>23</v>
      </c>
      <c r="D5" s="154" t="s">
        <v>27</v>
      </c>
      <c r="E5" s="154" t="s">
        <v>24</v>
      </c>
      <c r="F5" s="21"/>
      <c r="G5" s="90"/>
      <c r="H5" s="160" t="s">
        <v>130</v>
      </c>
      <c r="I5" s="158" t="s">
        <v>126</v>
      </c>
      <c r="J5" s="158" t="s">
        <v>127</v>
      </c>
      <c r="K5" s="51"/>
      <c r="L5" s="51"/>
    </row>
    <row r="6" spans="1:14" ht="57" customHeight="1">
      <c r="A6" s="152"/>
      <c r="B6" s="153"/>
      <c r="C6" s="154"/>
      <c r="D6" s="154"/>
      <c r="E6" s="154"/>
      <c r="F6" s="100" t="s">
        <v>123</v>
      </c>
      <c r="G6" s="89" t="s">
        <v>117</v>
      </c>
      <c r="H6" s="160"/>
      <c r="I6" s="159"/>
      <c r="J6" s="159"/>
      <c r="K6" s="51"/>
      <c r="L6" s="51"/>
    </row>
    <row r="7" spans="1:14">
      <c r="A7" s="22">
        <v>1</v>
      </c>
      <c r="B7" s="22">
        <v>2</v>
      </c>
      <c r="C7" s="22">
        <v>3</v>
      </c>
      <c r="D7" s="23">
        <v>4</v>
      </c>
      <c r="E7" s="23">
        <v>5</v>
      </c>
      <c r="F7" s="22">
        <v>6</v>
      </c>
      <c r="G7" s="22">
        <v>7</v>
      </c>
      <c r="H7" s="55">
        <v>8</v>
      </c>
      <c r="I7" s="55"/>
      <c r="J7" s="55"/>
      <c r="K7" s="51"/>
      <c r="L7" s="51"/>
    </row>
    <row r="8" spans="1:14" ht="15" customHeight="1">
      <c r="A8" s="42">
        <v>1</v>
      </c>
      <c r="B8" s="42" t="s">
        <v>47</v>
      </c>
      <c r="C8" s="43" t="s">
        <v>48</v>
      </c>
      <c r="D8" s="43"/>
      <c r="E8" s="44" t="s">
        <v>49</v>
      </c>
      <c r="F8" s="112">
        <f>F9+F10+F11</f>
        <v>135543165.69</v>
      </c>
      <c r="G8" s="127">
        <f t="shared" ref="G8:J8" si="0">G9+G10+G11</f>
        <v>134589210.22999999</v>
      </c>
      <c r="H8" s="130">
        <f t="shared" si="0"/>
        <v>128272053.22</v>
      </c>
      <c r="I8" s="130">
        <f t="shared" si="0"/>
        <v>125402353.56</v>
      </c>
      <c r="J8" s="130">
        <f t="shared" si="0"/>
        <v>133291000</v>
      </c>
      <c r="K8" s="71"/>
      <c r="L8" s="51"/>
    </row>
    <row r="9" spans="1:14" ht="15" customHeight="1">
      <c r="A9" s="9"/>
      <c r="B9" s="9" t="s">
        <v>93</v>
      </c>
      <c r="C9" s="25"/>
      <c r="D9" s="25"/>
      <c r="E9" s="26"/>
      <c r="F9" s="77">
        <v>75230872.689999998</v>
      </c>
      <c r="G9" s="113">
        <v>74648197.700000003</v>
      </c>
      <c r="H9" s="114">
        <v>67653308.799999997</v>
      </c>
      <c r="I9" s="129">
        <v>66186345.969999999</v>
      </c>
      <c r="J9" s="55">
        <v>68124100</v>
      </c>
      <c r="K9" s="51"/>
      <c r="L9" s="51"/>
    </row>
    <row r="10" spans="1:14" ht="15" customHeight="1">
      <c r="A10" s="9"/>
      <c r="B10" s="9" t="s">
        <v>94</v>
      </c>
      <c r="C10" s="25"/>
      <c r="D10" s="25"/>
      <c r="E10" s="26"/>
      <c r="F10" s="77">
        <v>20351138.649999999</v>
      </c>
      <c r="G10" s="113">
        <v>20225874.18</v>
      </c>
      <c r="H10" s="114">
        <v>21283752.079999998</v>
      </c>
      <c r="I10" s="129">
        <v>20942804.530000001</v>
      </c>
      <c r="J10" s="55">
        <v>21838000</v>
      </c>
      <c r="K10" s="51"/>
      <c r="L10" s="51"/>
    </row>
    <row r="11" spans="1:14" ht="15" customHeight="1">
      <c r="A11" s="9"/>
      <c r="B11" s="9" t="s">
        <v>95</v>
      </c>
      <c r="C11" s="25"/>
      <c r="D11" s="25"/>
      <c r="E11" s="26"/>
      <c r="F11" s="77">
        <f>39961154.35</f>
        <v>39961154.350000001</v>
      </c>
      <c r="G11" s="113">
        <v>39715138.350000001</v>
      </c>
      <c r="H11" s="114">
        <v>39334992.340000004</v>
      </c>
      <c r="I11" s="129">
        <v>38273203.060000002</v>
      </c>
      <c r="J11" s="55">
        <v>43328900</v>
      </c>
      <c r="K11" s="51"/>
      <c r="L11" s="72"/>
    </row>
    <row r="12" spans="1:14" ht="15" customHeight="1">
      <c r="A12" s="45" t="s">
        <v>55</v>
      </c>
      <c r="B12" s="42" t="s">
        <v>53</v>
      </c>
      <c r="C12" s="43" t="s">
        <v>48</v>
      </c>
      <c r="D12" s="43"/>
      <c r="E12" s="44" t="s">
        <v>49</v>
      </c>
      <c r="F12" s="115">
        <f>F13+F14+F15</f>
        <v>21093724.259999998</v>
      </c>
      <c r="G12" s="108">
        <f t="shared" ref="G12:J12" si="1">G13+G14+G15</f>
        <v>21086480.02</v>
      </c>
      <c r="H12" s="114">
        <f t="shared" si="1"/>
        <v>28613259.649999999</v>
      </c>
      <c r="I12" s="114">
        <f t="shared" si="1"/>
        <v>28176043.119999997</v>
      </c>
      <c r="J12" s="114">
        <f t="shared" si="1"/>
        <v>28418500</v>
      </c>
      <c r="K12" s="51"/>
      <c r="L12" s="51"/>
    </row>
    <row r="13" spans="1:14" ht="15" customHeight="1">
      <c r="A13" s="28"/>
      <c r="B13" s="9" t="s">
        <v>93</v>
      </c>
      <c r="C13" s="25"/>
      <c r="D13" s="25"/>
      <c r="E13" s="26"/>
      <c r="F13" s="77">
        <v>15191103.93</v>
      </c>
      <c r="G13" s="110">
        <v>15187654.34</v>
      </c>
      <c r="H13" s="77">
        <v>18291187.890000001</v>
      </c>
      <c r="I13" s="129">
        <v>18042906.66</v>
      </c>
      <c r="J13" s="55">
        <v>17354000</v>
      </c>
      <c r="K13" s="51"/>
      <c r="L13" s="51">
        <f>H13/H17</f>
        <v>5103.5680496651785</v>
      </c>
      <c r="M13" s="79">
        <f t="shared" ref="M13:M15" si="2">I13/I17</f>
        <v>5065.8842558926335</v>
      </c>
      <c r="N13" s="79">
        <f>J13/J17</f>
        <v>4930.113636363636</v>
      </c>
    </row>
    <row r="14" spans="1:14" ht="15" customHeight="1">
      <c r="A14" s="28"/>
      <c r="B14" s="9" t="s">
        <v>94</v>
      </c>
      <c r="C14" s="25"/>
      <c r="D14" s="25"/>
      <c r="E14" s="26"/>
      <c r="F14" s="77">
        <v>5368554.88</v>
      </c>
      <c r="G14" s="110">
        <v>5365887.38</v>
      </c>
      <c r="H14" s="77">
        <v>7537000</v>
      </c>
      <c r="I14" s="129">
        <v>7415649.79</v>
      </c>
      <c r="J14" s="55">
        <v>7159500</v>
      </c>
      <c r="K14" s="51"/>
      <c r="L14" s="51">
        <f>H14/H18</f>
        <v>4958.5526315789475</v>
      </c>
      <c r="M14" s="79">
        <f t="shared" si="2"/>
        <v>4935.6391741598836</v>
      </c>
      <c r="N14" s="79">
        <f t="shared" ref="N14:N15" si="3">J14/J18</f>
        <v>5006.643356643357</v>
      </c>
    </row>
    <row r="15" spans="1:14" ht="15" customHeight="1">
      <c r="A15" s="28"/>
      <c r="B15" s="9" t="s">
        <v>95</v>
      </c>
      <c r="C15" s="25"/>
      <c r="D15" s="25"/>
      <c r="E15" s="26"/>
      <c r="F15" s="110">
        <v>534065.44999999995</v>
      </c>
      <c r="G15" s="110">
        <v>532938.30000000005</v>
      </c>
      <c r="H15" s="77">
        <v>2785071.76</v>
      </c>
      <c r="I15" s="55">
        <v>2717486.67</v>
      </c>
      <c r="J15" s="55">
        <v>3905000</v>
      </c>
      <c r="K15" s="51"/>
      <c r="L15" s="51">
        <f t="shared" ref="L15" si="4">H15/H19</f>
        <v>5157.5402962962962</v>
      </c>
      <c r="M15" s="79">
        <f t="shared" si="2"/>
        <v>5073.5347261117959</v>
      </c>
      <c r="N15" s="79">
        <f t="shared" si="3"/>
        <v>5006.4102564102568</v>
      </c>
    </row>
    <row r="16" spans="1:14" ht="15" customHeight="1">
      <c r="A16" s="28"/>
      <c r="B16" s="60" t="s">
        <v>98</v>
      </c>
      <c r="C16" s="61" t="s">
        <v>96</v>
      </c>
      <c r="D16" s="61"/>
      <c r="E16" s="62" t="s">
        <v>97</v>
      </c>
      <c r="F16" s="116">
        <f>F17+F18+F19</f>
        <v>6250</v>
      </c>
      <c r="G16" s="116">
        <f>G17+G18+G19</f>
        <v>4961.8900000000003</v>
      </c>
      <c r="H16" s="114">
        <f>H17+H18+H19</f>
        <v>5644</v>
      </c>
      <c r="I16" s="114">
        <f t="shared" ref="I16:J16" si="5">I17+I18+I19</f>
        <v>5599.74</v>
      </c>
      <c r="J16" s="114">
        <f t="shared" si="5"/>
        <v>5730</v>
      </c>
      <c r="K16" s="51"/>
      <c r="L16" s="51"/>
    </row>
    <row r="17" spans="1:14" ht="15" customHeight="1">
      <c r="A17" s="28"/>
      <c r="B17" s="65" t="s">
        <v>93</v>
      </c>
      <c r="C17" s="55"/>
      <c r="D17" s="55"/>
      <c r="E17" s="66"/>
      <c r="F17" s="77">
        <f>4680-111</f>
        <v>4569</v>
      </c>
      <c r="G17" s="110">
        <v>3610.53</v>
      </c>
      <c r="H17" s="77">
        <v>3584</v>
      </c>
      <c r="I17" s="55">
        <v>3561.65</v>
      </c>
      <c r="J17" s="55">
        <v>3520</v>
      </c>
      <c r="K17" s="51"/>
      <c r="L17" s="51"/>
    </row>
    <row r="18" spans="1:14" ht="15" customHeight="1">
      <c r="A18" s="28"/>
      <c r="B18" s="65" t="s">
        <v>94</v>
      </c>
      <c r="C18" s="55"/>
      <c r="D18" s="55"/>
      <c r="E18" s="66"/>
      <c r="F18" s="77">
        <v>1570</v>
      </c>
      <c r="G18" s="110">
        <v>1240.4100000000001</v>
      </c>
      <c r="H18" s="77">
        <f>1370+150</f>
        <v>1520</v>
      </c>
      <c r="I18" s="55">
        <v>1502.47</v>
      </c>
      <c r="J18" s="55">
        <v>1430</v>
      </c>
      <c r="K18" s="51"/>
      <c r="L18" s="51"/>
    </row>
    <row r="19" spans="1:14" ht="15" customHeight="1">
      <c r="A19" s="28"/>
      <c r="B19" s="65" t="s">
        <v>95</v>
      </c>
      <c r="C19" s="55"/>
      <c r="D19" s="55"/>
      <c r="E19" s="66"/>
      <c r="F19" s="77">
        <v>111</v>
      </c>
      <c r="G19" s="110">
        <v>110.95</v>
      </c>
      <c r="H19" s="77">
        <v>540</v>
      </c>
      <c r="I19" s="55">
        <v>535.62</v>
      </c>
      <c r="J19" s="55">
        <v>780</v>
      </c>
      <c r="K19" s="51"/>
      <c r="L19" s="51"/>
    </row>
    <row r="20" spans="1:14" ht="15" customHeight="1">
      <c r="A20" s="46" t="s">
        <v>56</v>
      </c>
      <c r="B20" s="42" t="s">
        <v>54</v>
      </c>
      <c r="C20" s="43" t="s">
        <v>48</v>
      </c>
      <c r="D20" s="43"/>
      <c r="E20" s="44" t="s">
        <v>49</v>
      </c>
      <c r="F20" s="115">
        <f>F21+F22+F23</f>
        <v>1061281.72</v>
      </c>
      <c r="G20" s="108">
        <f t="shared" ref="G20:J20" si="6">G21+G22+G23</f>
        <v>959409.29</v>
      </c>
      <c r="H20" s="114">
        <f t="shared" si="6"/>
        <v>1208287.69</v>
      </c>
      <c r="I20" s="114">
        <f t="shared" si="6"/>
        <v>1067291.05</v>
      </c>
      <c r="J20" s="114">
        <f t="shared" si="6"/>
        <v>1472000</v>
      </c>
      <c r="K20" s="73"/>
      <c r="L20" s="51"/>
    </row>
    <row r="21" spans="1:14" ht="15" customHeight="1">
      <c r="A21" s="29"/>
      <c r="B21" s="9" t="s">
        <v>93</v>
      </c>
      <c r="C21" s="25"/>
      <c r="D21" s="25"/>
      <c r="E21" s="26"/>
      <c r="F21" s="77">
        <v>688800</v>
      </c>
      <c r="G21" s="110">
        <v>631671.97</v>
      </c>
      <c r="H21" s="77">
        <v>758712</v>
      </c>
      <c r="I21" s="55">
        <v>696619.93</v>
      </c>
      <c r="J21" s="55">
        <v>928400</v>
      </c>
      <c r="K21" s="51"/>
      <c r="L21" s="51">
        <f>H21/H25</f>
        <v>73.376402321083177</v>
      </c>
      <c r="M21" s="51">
        <f t="shared" ref="M21:N23" si="7">I21/I25</f>
        <v>70.448194854577082</v>
      </c>
      <c r="N21" s="51">
        <f t="shared" si="7"/>
        <v>86.042632066728459</v>
      </c>
    </row>
    <row r="22" spans="1:14" ht="15" customHeight="1">
      <c r="A22" s="29"/>
      <c r="B22" s="9" t="s">
        <v>94</v>
      </c>
      <c r="C22" s="25"/>
      <c r="D22" s="25"/>
      <c r="E22" s="26"/>
      <c r="F22" s="77">
        <v>290881.71999999997</v>
      </c>
      <c r="G22" s="110">
        <v>273138.58</v>
      </c>
      <c r="H22" s="77">
        <v>333000</v>
      </c>
      <c r="I22" s="55">
        <v>310105.18</v>
      </c>
      <c r="J22" s="55">
        <v>422600</v>
      </c>
      <c r="K22" s="51"/>
      <c r="L22" s="51">
        <f t="shared" ref="L22:L23" si="8">H22/H26</f>
        <v>53.451043338683789</v>
      </c>
      <c r="M22" s="51">
        <f t="shared" si="7"/>
        <v>62.207658976930794</v>
      </c>
      <c r="N22" s="51">
        <f t="shared" si="7"/>
        <v>83.02554027504911</v>
      </c>
    </row>
    <row r="23" spans="1:14" ht="15" customHeight="1">
      <c r="A23" s="29"/>
      <c r="B23" s="9" t="s">
        <v>95</v>
      </c>
      <c r="C23" s="25"/>
      <c r="D23" s="25"/>
      <c r="E23" s="26"/>
      <c r="F23" s="77">
        <v>81600</v>
      </c>
      <c r="G23" s="110">
        <v>54598.74</v>
      </c>
      <c r="H23" s="77">
        <v>116575.69</v>
      </c>
      <c r="I23" s="55">
        <v>60565.94</v>
      </c>
      <c r="J23" s="55">
        <v>121000</v>
      </c>
      <c r="K23" s="51"/>
      <c r="L23" s="51">
        <f t="shared" si="8"/>
        <v>67.776563953488377</v>
      </c>
      <c r="M23" s="51">
        <f t="shared" si="7"/>
        <v>40.431201602136184</v>
      </c>
      <c r="N23" s="51">
        <f t="shared" si="7"/>
        <v>71.17647058823529</v>
      </c>
    </row>
    <row r="24" spans="1:14" ht="15" customHeight="1">
      <c r="A24" s="29"/>
      <c r="B24" s="60" t="s">
        <v>99</v>
      </c>
      <c r="C24" s="61" t="s">
        <v>104</v>
      </c>
      <c r="D24" s="61"/>
      <c r="E24" s="62"/>
      <c r="F24" s="116">
        <f t="shared" ref="F24" si="9">F25+F26+F27</f>
        <v>20100</v>
      </c>
      <c r="G24" s="116">
        <f t="shared" ref="G24:J24" si="10">G25+G26+G27</f>
        <v>20059.05</v>
      </c>
      <c r="H24" s="114">
        <f t="shared" si="10"/>
        <v>18290</v>
      </c>
      <c r="I24" s="114">
        <f t="shared" si="10"/>
        <v>16371.4</v>
      </c>
      <c r="J24" s="114">
        <f t="shared" si="10"/>
        <v>17580</v>
      </c>
      <c r="K24" s="51"/>
      <c r="L24" s="51"/>
    </row>
    <row r="25" spans="1:14" ht="15" customHeight="1">
      <c r="A25" s="29"/>
      <c r="B25" s="65" t="s">
        <v>93</v>
      </c>
      <c r="C25" s="55"/>
      <c r="D25" s="55"/>
      <c r="E25" s="66"/>
      <c r="F25" s="77">
        <v>12140</v>
      </c>
      <c r="G25" s="110">
        <v>12126.05</v>
      </c>
      <c r="H25" s="77">
        <f>10690-350</f>
        <v>10340</v>
      </c>
      <c r="I25" s="55">
        <v>9888.4</v>
      </c>
      <c r="J25" s="55">
        <v>10790</v>
      </c>
      <c r="K25" s="51"/>
      <c r="L25" s="51"/>
    </row>
    <row r="26" spans="1:14" ht="15" customHeight="1">
      <c r="A26" s="29"/>
      <c r="B26" s="65" t="s">
        <v>94</v>
      </c>
      <c r="C26" s="55"/>
      <c r="D26" s="55"/>
      <c r="E26" s="66"/>
      <c r="F26" s="77">
        <v>6050</v>
      </c>
      <c r="G26" s="110">
        <v>6026</v>
      </c>
      <c r="H26" s="77">
        <v>6230</v>
      </c>
      <c r="I26" s="55">
        <v>4985</v>
      </c>
      <c r="J26" s="55">
        <v>5090</v>
      </c>
      <c r="K26" s="51"/>
      <c r="L26" s="51"/>
    </row>
    <row r="27" spans="1:14" ht="15" customHeight="1">
      <c r="A27" s="29"/>
      <c r="B27" s="65" t="s">
        <v>95</v>
      </c>
      <c r="C27" s="55"/>
      <c r="D27" s="55"/>
      <c r="E27" s="66"/>
      <c r="F27" s="77">
        <v>1910</v>
      </c>
      <c r="G27" s="126">
        <v>1907</v>
      </c>
      <c r="H27" s="77">
        <v>1720</v>
      </c>
      <c r="I27" s="55">
        <v>1498</v>
      </c>
      <c r="J27" s="55">
        <v>1700</v>
      </c>
      <c r="K27" s="51"/>
      <c r="L27" s="51"/>
    </row>
    <row r="28" spans="1:14" ht="15" customHeight="1">
      <c r="A28" s="46" t="s">
        <v>57</v>
      </c>
      <c r="B28" s="42" t="s">
        <v>52</v>
      </c>
      <c r="C28" s="43" t="s">
        <v>48</v>
      </c>
      <c r="D28" s="43"/>
      <c r="E28" s="44" t="s">
        <v>49</v>
      </c>
      <c r="F28" s="114">
        <f>F29+F30+F31</f>
        <v>4301315.46</v>
      </c>
      <c r="G28" s="108">
        <f t="shared" ref="G28:J28" si="11">G29+G30+G31</f>
        <v>3979462.8800000004</v>
      </c>
      <c r="H28" s="114">
        <f t="shared" si="11"/>
        <v>5118173.2699999996</v>
      </c>
      <c r="I28" s="114">
        <f t="shared" si="11"/>
        <v>4555625.6100000003</v>
      </c>
      <c r="J28" s="114">
        <f t="shared" si="11"/>
        <v>6836100</v>
      </c>
      <c r="K28" s="73"/>
      <c r="L28" s="51"/>
    </row>
    <row r="29" spans="1:14" ht="15" customHeight="1">
      <c r="A29" s="29"/>
      <c r="B29" s="9" t="s">
        <v>93</v>
      </c>
      <c r="C29" s="43" t="s">
        <v>48</v>
      </c>
      <c r="D29" s="25"/>
      <c r="E29" s="26"/>
      <c r="F29" s="77">
        <v>1964967.96</v>
      </c>
      <c r="G29" s="110">
        <v>1689495.86</v>
      </c>
      <c r="H29" s="77">
        <v>2345772.5099999998</v>
      </c>
      <c r="I29" s="55">
        <v>1964673.54</v>
      </c>
      <c r="J29" s="55">
        <v>3091000</v>
      </c>
      <c r="K29" s="51"/>
      <c r="L29" s="51">
        <f>H29/H33</f>
        <v>8.176414751041321</v>
      </c>
      <c r="M29" s="51">
        <f t="shared" ref="M29:M31" si="12">I29/I33</f>
        <v>8.5752787537809514</v>
      </c>
      <c r="N29" s="51">
        <f t="shared" ref="N29:N31" si="13">J29/J33</f>
        <v>10.200040918960658</v>
      </c>
    </row>
    <row r="30" spans="1:14" ht="15" customHeight="1">
      <c r="A30" s="29"/>
      <c r="B30" s="9" t="s">
        <v>94</v>
      </c>
      <c r="C30" s="43" t="s">
        <v>48</v>
      </c>
      <c r="D30" s="25"/>
      <c r="E30" s="26"/>
      <c r="F30" s="77">
        <v>910547.5</v>
      </c>
      <c r="G30" s="110">
        <v>864288.54</v>
      </c>
      <c r="H30" s="77">
        <v>946074.2</v>
      </c>
      <c r="I30" s="55">
        <v>889782.78</v>
      </c>
      <c r="J30" s="55">
        <v>1257700</v>
      </c>
      <c r="K30" s="51"/>
      <c r="L30" s="51">
        <f t="shared" ref="L30:L31" si="14">H30/H34</f>
        <v>7.1843733151080222</v>
      </c>
      <c r="M30" s="51">
        <f t="shared" si="12"/>
        <v>8.4899696576466557</v>
      </c>
      <c r="N30" s="51">
        <f t="shared" si="13"/>
        <v>10.200324412003244</v>
      </c>
    </row>
    <row r="31" spans="1:14" ht="15" customHeight="1">
      <c r="A31" s="29"/>
      <c r="B31" s="9" t="s">
        <v>95</v>
      </c>
      <c r="C31" s="43" t="s">
        <v>48</v>
      </c>
      <c r="D31" s="25"/>
      <c r="E31" s="26"/>
      <c r="F31" s="77">
        <v>1425800</v>
      </c>
      <c r="G31" s="110">
        <v>1425678.48</v>
      </c>
      <c r="H31" s="77">
        <v>1826326.56</v>
      </c>
      <c r="I31" s="55">
        <v>1701169.29</v>
      </c>
      <c r="J31" s="95">
        <v>2487400</v>
      </c>
      <c r="K31" s="51"/>
      <c r="L31" s="51">
        <f t="shared" si="14"/>
        <v>7.2582726333359835</v>
      </c>
      <c r="M31" s="51">
        <f t="shared" si="12"/>
        <v>8.6377886719642536</v>
      </c>
      <c r="N31" s="51">
        <f t="shared" si="13"/>
        <v>10.200031165167184</v>
      </c>
    </row>
    <row r="32" spans="1:14" ht="15" customHeight="1">
      <c r="A32" s="29"/>
      <c r="B32" s="60" t="s">
        <v>101</v>
      </c>
      <c r="C32" s="61" t="s">
        <v>102</v>
      </c>
      <c r="D32" s="63"/>
      <c r="E32" s="54"/>
      <c r="F32" s="111">
        <f t="shared" ref="F32" si="15">F33+F34+F35</f>
        <v>686000</v>
      </c>
      <c r="G32" s="111">
        <f t="shared" ref="G32:J32" si="16">G33+G34+G35</f>
        <v>573950.57999999996</v>
      </c>
      <c r="H32" s="77">
        <f t="shared" si="16"/>
        <v>670200</v>
      </c>
      <c r="I32" s="77">
        <f t="shared" si="16"/>
        <v>530858</v>
      </c>
      <c r="J32" s="77">
        <f t="shared" si="16"/>
        <v>670200</v>
      </c>
      <c r="K32" s="51"/>
      <c r="L32" s="51"/>
    </row>
    <row r="33" spans="1:12" ht="15" customHeight="1">
      <c r="A33" s="29"/>
      <c r="B33" s="65" t="s">
        <v>93</v>
      </c>
      <c r="C33" s="64" t="s">
        <v>102</v>
      </c>
      <c r="D33" s="55"/>
      <c r="E33" s="66"/>
      <c r="F33" s="55">
        <v>323380</v>
      </c>
      <c r="G33" s="25">
        <v>253863.58</v>
      </c>
      <c r="H33" s="55">
        <v>286895</v>
      </c>
      <c r="I33" s="55">
        <v>229109</v>
      </c>
      <c r="J33" s="55">
        <v>303038</v>
      </c>
      <c r="K33" s="51"/>
      <c r="L33" s="51"/>
    </row>
    <row r="34" spans="1:12" ht="15" customHeight="1">
      <c r="A34" s="29"/>
      <c r="B34" s="65" t="s">
        <v>94</v>
      </c>
      <c r="C34" s="64" t="s">
        <v>102</v>
      </c>
      <c r="D34" s="55"/>
      <c r="E34" s="66"/>
      <c r="F34" s="55">
        <v>140950</v>
      </c>
      <c r="G34" s="25">
        <v>131645</v>
      </c>
      <c r="H34" s="55">
        <v>131685</v>
      </c>
      <c r="I34" s="55">
        <v>104804</v>
      </c>
      <c r="J34" s="55">
        <v>123300</v>
      </c>
      <c r="K34" s="51"/>
      <c r="L34" s="51"/>
    </row>
    <row r="35" spans="1:12" ht="15" customHeight="1">
      <c r="A35" s="29"/>
      <c r="B35" s="65" t="s">
        <v>95</v>
      </c>
      <c r="C35" s="64" t="s">
        <v>102</v>
      </c>
      <c r="D35" s="55"/>
      <c r="E35" s="66"/>
      <c r="F35" s="55">
        <v>221670</v>
      </c>
      <c r="G35" s="25">
        <v>188442</v>
      </c>
      <c r="H35" s="55">
        <v>251620</v>
      </c>
      <c r="I35" s="55">
        <v>196945</v>
      </c>
      <c r="J35" s="55">
        <v>243862</v>
      </c>
      <c r="K35" s="51"/>
      <c r="L35" s="51"/>
    </row>
    <row r="36" spans="1:12" ht="15" customHeight="1">
      <c r="A36" s="46" t="s">
        <v>58</v>
      </c>
      <c r="B36" s="42" t="s">
        <v>100</v>
      </c>
      <c r="C36" s="43" t="s">
        <v>48</v>
      </c>
      <c r="D36" s="43"/>
      <c r="E36" s="44" t="s">
        <v>49</v>
      </c>
      <c r="F36" s="64">
        <f>F37+F38+F39</f>
        <v>913500</v>
      </c>
      <c r="G36" s="43">
        <f t="shared" ref="G36:J36" si="17">G37+G38+G39</f>
        <v>817963.63</v>
      </c>
      <c r="H36" s="64">
        <f t="shared" si="17"/>
        <v>1004350</v>
      </c>
      <c r="I36" s="64">
        <f t="shared" si="17"/>
        <v>968049.52</v>
      </c>
      <c r="J36" s="64">
        <f t="shared" si="17"/>
        <v>983000</v>
      </c>
      <c r="K36" s="51"/>
      <c r="L36" s="51"/>
    </row>
    <row r="37" spans="1:12" ht="15" customHeight="1">
      <c r="A37" s="29"/>
      <c r="B37" s="9" t="s">
        <v>93</v>
      </c>
      <c r="C37" s="43" t="s">
        <v>48</v>
      </c>
      <c r="D37" s="25"/>
      <c r="E37" s="26"/>
      <c r="F37" s="55"/>
      <c r="G37" s="25"/>
      <c r="H37" s="55"/>
      <c r="I37" s="55"/>
      <c r="J37" s="55"/>
      <c r="K37" s="51"/>
      <c r="L37" s="51"/>
    </row>
    <row r="38" spans="1:12" ht="15" customHeight="1">
      <c r="A38" s="29"/>
      <c r="B38" s="9" t="s">
        <v>94</v>
      </c>
      <c r="C38" s="43" t="s">
        <v>48</v>
      </c>
      <c r="D38" s="25"/>
      <c r="E38" s="26"/>
      <c r="F38" s="55"/>
      <c r="G38" s="25"/>
      <c r="H38" s="55"/>
      <c r="I38" s="55"/>
      <c r="J38" s="55"/>
      <c r="K38" s="51"/>
      <c r="L38" s="51"/>
    </row>
    <row r="39" spans="1:12" ht="15" customHeight="1">
      <c r="A39" s="29"/>
      <c r="B39" s="9" t="s">
        <v>95</v>
      </c>
      <c r="C39" s="43" t="s">
        <v>48</v>
      </c>
      <c r="D39" s="25"/>
      <c r="E39" s="26"/>
      <c r="F39" s="55">
        <v>913500</v>
      </c>
      <c r="G39" s="25">
        <v>817963.63</v>
      </c>
      <c r="H39" s="55">
        <v>1004350</v>
      </c>
      <c r="I39" s="55">
        <v>968049.52</v>
      </c>
      <c r="J39" s="55">
        <v>983000</v>
      </c>
      <c r="K39" s="51"/>
      <c r="L39" s="51"/>
    </row>
    <row r="40" spans="1:12" ht="15" customHeight="1">
      <c r="A40" s="29"/>
      <c r="B40" s="60" t="s">
        <v>103</v>
      </c>
      <c r="C40" s="63" t="s">
        <v>104</v>
      </c>
      <c r="D40" s="63"/>
      <c r="E40" s="54"/>
      <c r="F40" s="63">
        <f t="shared" ref="F40" si="18">F41+F42+F43</f>
        <v>52870</v>
      </c>
      <c r="G40" s="111">
        <f t="shared" ref="G40:J40" si="19">G41+G42+G43</f>
        <v>42278</v>
      </c>
      <c r="H40" s="77">
        <f t="shared" si="19"/>
        <v>52870</v>
      </c>
      <c r="I40" s="77">
        <f t="shared" si="19"/>
        <v>39722.49</v>
      </c>
      <c r="J40" s="77">
        <f t="shared" si="19"/>
        <v>52870</v>
      </c>
      <c r="K40" s="51"/>
      <c r="L40" s="51"/>
    </row>
    <row r="41" spans="1:12" ht="15" customHeight="1">
      <c r="A41" s="29"/>
      <c r="B41" s="65" t="s">
        <v>93</v>
      </c>
      <c r="C41" s="55" t="s">
        <v>104</v>
      </c>
      <c r="D41" s="55"/>
      <c r="E41" s="66"/>
      <c r="F41" s="55"/>
      <c r="G41" s="25"/>
      <c r="H41" s="55"/>
      <c r="I41" s="55"/>
      <c r="J41" s="55"/>
      <c r="K41" s="51"/>
      <c r="L41" s="51"/>
    </row>
    <row r="42" spans="1:12" ht="15" customHeight="1">
      <c r="A42" s="29"/>
      <c r="B42" s="65" t="s">
        <v>94</v>
      </c>
      <c r="C42" s="55" t="s">
        <v>104</v>
      </c>
      <c r="D42" s="55"/>
      <c r="E42" s="66"/>
      <c r="F42" s="55"/>
      <c r="G42" s="25"/>
      <c r="H42" s="55"/>
      <c r="I42" s="55"/>
      <c r="J42" s="55"/>
      <c r="K42" s="51"/>
      <c r="L42" s="51"/>
    </row>
    <row r="43" spans="1:12" ht="15" customHeight="1">
      <c r="A43" s="29"/>
      <c r="B43" s="65" t="s">
        <v>95</v>
      </c>
      <c r="C43" s="55" t="s">
        <v>104</v>
      </c>
      <c r="D43" s="55"/>
      <c r="E43" s="66"/>
      <c r="F43" s="55">
        <v>52870</v>
      </c>
      <c r="G43" s="25">
        <v>42278</v>
      </c>
      <c r="H43" s="55">
        <v>52870</v>
      </c>
      <c r="I43" s="55">
        <v>39722.49</v>
      </c>
      <c r="J43" s="55">
        <v>52870</v>
      </c>
      <c r="K43" s="51"/>
      <c r="L43" s="51"/>
    </row>
    <row r="44" spans="1:12" s="49" customFormat="1" ht="15" customHeight="1">
      <c r="A44" s="102"/>
      <c r="B44" s="103" t="s">
        <v>115</v>
      </c>
      <c r="C44" s="104" t="s">
        <v>104</v>
      </c>
      <c r="D44" s="104"/>
      <c r="E44" s="105"/>
      <c r="F44" s="104"/>
      <c r="G44" s="104">
        <f>G45+G46+G47</f>
        <v>0</v>
      </c>
      <c r="H44" s="77">
        <f>H45+H46+H47</f>
        <v>1480</v>
      </c>
      <c r="I44" s="69"/>
      <c r="J44" s="69"/>
      <c r="K44" s="79"/>
      <c r="L44" s="79"/>
    </row>
    <row r="45" spans="1:12" s="80" customFormat="1" ht="15" customHeight="1">
      <c r="A45" s="106"/>
      <c r="B45" s="76" t="s">
        <v>93</v>
      </c>
      <c r="C45" s="77" t="s">
        <v>104</v>
      </c>
      <c r="D45" s="77"/>
      <c r="E45" s="107"/>
      <c r="F45" s="77"/>
      <c r="G45" s="77"/>
      <c r="H45" s="77"/>
      <c r="I45" s="69"/>
      <c r="J45" s="69"/>
      <c r="K45" s="78"/>
      <c r="L45" s="78"/>
    </row>
    <row r="46" spans="1:12" s="80" customFormat="1" ht="15" customHeight="1">
      <c r="A46" s="106"/>
      <c r="B46" s="76" t="s">
        <v>94</v>
      </c>
      <c r="C46" s="77" t="s">
        <v>104</v>
      </c>
      <c r="D46" s="77"/>
      <c r="E46" s="107"/>
      <c r="F46" s="77"/>
      <c r="G46" s="77"/>
      <c r="H46" s="77"/>
      <c r="I46" s="69"/>
      <c r="J46" s="69"/>
      <c r="K46" s="78"/>
      <c r="L46" s="78"/>
    </row>
    <row r="47" spans="1:12" s="49" customFormat="1" ht="15" customHeight="1">
      <c r="A47" s="106"/>
      <c r="B47" s="76" t="s">
        <v>95</v>
      </c>
      <c r="C47" s="77" t="s">
        <v>104</v>
      </c>
      <c r="D47" s="77"/>
      <c r="E47" s="107"/>
      <c r="F47" s="77"/>
      <c r="G47" s="77"/>
      <c r="H47" s="55">
        <v>1480</v>
      </c>
      <c r="I47" s="69"/>
      <c r="J47" s="55">
        <v>1480</v>
      </c>
      <c r="K47" s="79"/>
      <c r="L47" s="79"/>
    </row>
    <row r="48" spans="1:12" s="49" customFormat="1" ht="15" customHeight="1">
      <c r="A48" s="106"/>
      <c r="B48" s="103" t="s">
        <v>121</v>
      </c>
      <c r="C48" s="108" t="s">
        <v>48</v>
      </c>
      <c r="D48" s="77"/>
      <c r="E48" s="107"/>
      <c r="F48" s="77"/>
      <c r="G48" s="77">
        <f>G49+G50+G51</f>
        <v>0</v>
      </c>
      <c r="H48" s="55">
        <f>H49+H50+H51</f>
        <v>3330000</v>
      </c>
      <c r="I48" s="55">
        <f t="shared" ref="I48:J48" si="20">I49+I50+I51</f>
        <v>0</v>
      </c>
      <c r="J48" s="55">
        <f t="shared" si="20"/>
        <v>3330000</v>
      </c>
      <c r="K48" s="79"/>
      <c r="L48" s="79"/>
    </row>
    <row r="49" spans="1:12" s="49" customFormat="1" ht="15" customHeight="1">
      <c r="A49" s="106"/>
      <c r="B49" s="76" t="s">
        <v>93</v>
      </c>
      <c r="C49" s="108" t="s">
        <v>48</v>
      </c>
      <c r="D49" s="77"/>
      <c r="E49" s="107"/>
      <c r="F49" s="77"/>
      <c r="G49" s="77"/>
      <c r="H49" s="77"/>
      <c r="I49" s="69"/>
      <c r="J49" s="69"/>
      <c r="K49" s="79"/>
      <c r="L49" s="79"/>
    </row>
    <row r="50" spans="1:12" s="49" customFormat="1" ht="15" customHeight="1">
      <c r="A50" s="109"/>
      <c r="B50" s="76" t="s">
        <v>94</v>
      </c>
      <c r="C50" s="108" t="s">
        <v>48</v>
      </c>
      <c r="D50" s="77"/>
      <c r="E50" s="107"/>
      <c r="F50" s="77"/>
      <c r="G50" s="110"/>
      <c r="H50" s="77"/>
      <c r="I50" s="69"/>
      <c r="J50" s="69"/>
      <c r="K50" s="79"/>
      <c r="L50" s="79"/>
    </row>
    <row r="51" spans="1:12" s="49" customFormat="1" ht="15" customHeight="1">
      <c r="A51" s="109"/>
      <c r="B51" s="76" t="s">
        <v>95</v>
      </c>
      <c r="C51" s="108" t="s">
        <v>48</v>
      </c>
      <c r="D51" s="77"/>
      <c r="E51" s="107"/>
      <c r="F51" s="77"/>
      <c r="G51" s="110">
        <v>0</v>
      </c>
      <c r="H51" s="77">
        <v>3330000</v>
      </c>
      <c r="I51" s="69"/>
      <c r="J51" s="55">
        <v>3330000</v>
      </c>
      <c r="K51" s="79"/>
      <c r="L51" s="79"/>
    </row>
    <row r="52" spans="1:12" ht="36" customHeight="1">
      <c r="A52" s="46" t="s">
        <v>67</v>
      </c>
      <c r="B52" s="47" t="s">
        <v>69</v>
      </c>
      <c r="C52" s="43" t="s">
        <v>48</v>
      </c>
      <c r="D52" s="43"/>
      <c r="E52" s="44" t="s">
        <v>49</v>
      </c>
      <c r="F52" s="74">
        <f>F53+F54+F55</f>
        <v>525605.66</v>
      </c>
      <c r="G52" s="43">
        <f t="shared" ref="G52:J52" si="21">G53+G54+G55</f>
        <v>496789.9</v>
      </c>
      <c r="H52" s="64">
        <f t="shared" si="21"/>
        <v>405042.55000000005</v>
      </c>
      <c r="I52" s="64">
        <f t="shared" si="21"/>
        <v>390922.30000000005</v>
      </c>
      <c r="J52" s="64">
        <f t="shared" si="21"/>
        <v>389700</v>
      </c>
      <c r="K52" s="51"/>
      <c r="L52" s="51"/>
    </row>
    <row r="53" spans="1:12" ht="15" customHeight="1">
      <c r="A53" s="29"/>
      <c r="B53" s="9" t="s">
        <v>62</v>
      </c>
      <c r="C53" s="25" t="s">
        <v>48</v>
      </c>
      <c r="D53" s="25"/>
      <c r="E53" s="26"/>
      <c r="F53" s="55">
        <v>335627.2</v>
      </c>
      <c r="G53" s="25">
        <v>325043.57</v>
      </c>
      <c r="H53" s="55">
        <v>277731.21000000002</v>
      </c>
      <c r="I53" s="55">
        <v>266677</v>
      </c>
      <c r="J53" s="55">
        <v>272500</v>
      </c>
      <c r="K53" s="51"/>
      <c r="L53" s="51"/>
    </row>
    <row r="54" spans="1:12" ht="15" customHeight="1">
      <c r="A54" s="29"/>
      <c r="B54" s="9" t="s">
        <v>63</v>
      </c>
      <c r="C54" s="25" t="s">
        <v>48</v>
      </c>
      <c r="D54" s="25"/>
      <c r="E54" s="26"/>
      <c r="F54" s="55">
        <v>86378.46</v>
      </c>
      <c r="G54" s="25">
        <v>86378.46</v>
      </c>
      <c r="H54" s="55">
        <v>68700</v>
      </c>
      <c r="I54" s="55">
        <v>67915.960000000006</v>
      </c>
      <c r="J54" s="55">
        <v>60000</v>
      </c>
      <c r="K54" s="51"/>
      <c r="L54" s="51"/>
    </row>
    <row r="55" spans="1:12" ht="15" customHeight="1">
      <c r="A55" s="29"/>
      <c r="B55" s="9" t="s">
        <v>64</v>
      </c>
      <c r="C55" s="25" t="s">
        <v>48</v>
      </c>
      <c r="D55" s="25"/>
      <c r="E55" s="26"/>
      <c r="F55" s="55">
        <v>103600</v>
      </c>
      <c r="G55" s="25">
        <v>85367.87</v>
      </c>
      <c r="H55" s="55">
        <v>58611.34</v>
      </c>
      <c r="I55" s="55">
        <v>56329.34</v>
      </c>
      <c r="J55" s="55">
        <v>57200</v>
      </c>
      <c r="K55" s="51"/>
      <c r="L55" s="51"/>
    </row>
    <row r="56" spans="1:12" ht="15" customHeight="1">
      <c r="A56" s="46" t="s">
        <v>70</v>
      </c>
      <c r="B56" s="42" t="s">
        <v>120</v>
      </c>
      <c r="C56" s="43" t="s">
        <v>48</v>
      </c>
      <c r="D56" s="43"/>
      <c r="E56" s="44" t="s">
        <v>49</v>
      </c>
      <c r="F56" s="64">
        <f>F57+F58+F59</f>
        <v>1170565.1099999999</v>
      </c>
      <c r="G56" s="74">
        <f>G57+G58+G59</f>
        <v>1170565.1099999999</v>
      </c>
      <c r="H56" s="64">
        <f>H57+H58+H59</f>
        <v>728703.55</v>
      </c>
      <c r="I56" s="64">
        <f>I57+I58+I59</f>
        <v>728694.37</v>
      </c>
      <c r="J56" s="64">
        <f>J57+J58+J59</f>
        <v>137000</v>
      </c>
      <c r="K56" s="51"/>
      <c r="L56" s="51"/>
    </row>
    <row r="57" spans="1:12" ht="15" customHeight="1">
      <c r="A57" s="29"/>
      <c r="B57" s="9" t="s">
        <v>62</v>
      </c>
      <c r="C57" s="25" t="s">
        <v>48</v>
      </c>
      <c r="D57" s="25"/>
      <c r="E57" s="26"/>
      <c r="F57" s="55">
        <v>828365.11</v>
      </c>
      <c r="G57" s="25">
        <v>828365.11</v>
      </c>
      <c r="H57" s="55">
        <v>466563.2</v>
      </c>
      <c r="I57" s="55">
        <v>466554.02</v>
      </c>
      <c r="J57" s="55">
        <v>137000</v>
      </c>
      <c r="K57" s="51"/>
      <c r="L57" s="51"/>
    </row>
    <row r="58" spans="1:12" ht="15" customHeight="1">
      <c r="A58" s="29"/>
      <c r="B58" s="9" t="s">
        <v>63</v>
      </c>
      <c r="C58" s="25" t="s">
        <v>48</v>
      </c>
      <c r="D58" s="25"/>
      <c r="E58" s="26"/>
      <c r="F58" s="55">
        <v>342200</v>
      </c>
      <c r="G58" s="25">
        <v>342200</v>
      </c>
      <c r="H58" s="55">
        <v>262140.35</v>
      </c>
      <c r="I58" s="55">
        <v>262140.35</v>
      </c>
      <c r="J58" s="55"/>
      <c r="K58" s="51"/>
      <c r="L58" s="51"/>
    </row>
    <row r="59" spans="1:12" ht="15" customHeight="1">
      <c r="A59" s="29"/>
      <c r="B59" s="9" t="s">
        <v>64</v>
      </c>
      <c r="C59" s="25"/>
      <c r="D59" s="25"/>
      <c r="E59" s="26"/>
      <c r="F59" s="25"/>
      <c r="G59" s="25"/>
      <c r="H59" s="55"/>
      <c r="I59" s="55"/>
      <c r="J59" s="55"/>
      <c r="K59" s="51"/>
      <c r="L59" s="51"/>
    </row>
    <row r="60" spans="1:12" ht="15" customHeight="1">
      <c r="A60" s="46"/>
      <c r="B60" s="42"/>
      <c r="C60" s="43"/>
      <c r="D60" s="43"/>
      <c r="E60" s="44"/>
      <c r="F60" s="43"/>
      <c r="G60" s="43"/>
      <c r="H60" s="64"/>
      <c r="I60" s="64"/>
      <c r="J60" s="55"/>
      <c r="K60" s="51"/>
      <c r="L60" s="51"/>
    </row>
    <row r="61" spans="1:12" ht="15" customHeight="1">
      <c r="A61" s="25"/>
      <c r="B61" s="9"/>
      <c r="C61" s="26"/>
      <c r="D61" s="25"/>
      <c r="E61" s="26"/>
      <c r="F61" s="32"/>
      <c r="G61" s="25"/>
      <c r="H61" s="25"/>
      <c r="I61" s="55"/>
      <c r="J61" s="55"/>
      <c r="K61" s="51"/>
      <c r="L61" s="51"/>
    </row>
    <row r="62" spans="1:12" ht="35.25" customHeight="1">
      <c r="B62" s="96" t="s">
        <v>79</v>
      </c>
      <c r="C62" s="97"/>
      <c r="D62" s="150"/>
      <c r="E62" s="150"/>
      <c r="F62" s="150"/>
      <c r="G62" s="82" t="s">
        <v>132</v>
      </c>
      <c r="H62" s="51"/>
      <c r="I62" s="51"/>
      <c r="J62" s="51"/>
      <c r="K62" s="51"/>
      <c r="L62" s="51"/>
    </row>
    <row r="63" spans="1:12" ht="18" customHeight="1">
      <c r="B63" s="57"/>
      <c r="C63" s="15"/>
      <c r="D63" s="151"/>
      <c r="E63" s="151"/>
      <c r="F63" s="151"/>
      <c r="H63" s="51"/>
      <c r="I63" s="51"/>
      <c r="J63" s="51"/>
      <c r="K63" s="51"/>
      <c r="L63" s="51"/>
    </row>
    <row r="64" spans="1:12">
      <c r="B64" s="57"/>
      <c r="C64" s="17"/>
    </row>
  </sheetData>
  <mergeCells count="14">
    <mergeCell ref="B1:C1"/>
    <mergeCell ref="B4:C4"/>
    <mergeCell ref="I5:I6"/>
    <mergeCell ref="J5:J6"/>
    <mergeCell ref="H5:H6"/>
    <mergeCell ref="D4:E4"/>
    <mergeCell ref="F4:G4"/>
    <mergeCell ref="D5:D6"/>
    <mergeCell ref="E5:E6"/>
    <mergeCell ref="D62:F62"/>
    <mergeCell ref="D63:F63"/>
    <mergeCell ref="A5:A6"/>
    <mergeCell ref="B5:B6"/>
    <mergeCell ref="C5:C6"/>
  </mergeCells>
  <pageMargins left="0.11811023622047245" right="0.11811023622047245" top="0.74803149606299213" bottom="0.55118110236220474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Q42"/>
  <sheetViews>
    <sheetView view="pageBreakPreview" topLeftCell="A12" zoomScale="124" zoomScaleNormal="100" zoomScaleSheetLayoutView="124" workbookViewId="0">
      <selection activeCell="A2" sqref="A2:J39"/>
    </sheetView>
  </sheetViews>
  <sheetFormatPr defaultColWidth="9.140625" defaultRowHeight="15"/>
  <cols>
    <col min="1" max="1" width="7.28515625" style="5" customWidth="1"/>
    <col min="2" max="2" width="38.140625" style="5" customWidth="1"/>
    <col min="3" max="3" width="7.85546875" style="5" customWidth="1"/>
    <col min="4" max="4" width="9" style="5" customWidth="1"/>
    <col min="5" max="5" width="14.7109375" style="5" customWidth="1"/>
    <col min="6" max="6" width="8.140625" style="5" customWidth="1"/>
    <col min="7" max="7" width="14.7109375" style="5" customWidth="1"/>
    <col min="8" max="8" width="9.5703125" style="5" customWidth="1"/>
    <col min="9" max="9" width="10" style="5" customWidth="1"/>
    <col min="10" max="16384" width="9.140625" style="5"/>
  </cols>
  <sheetData>
    <row r="3" spans="1:14">
      <c r="B3" s="164"/>
      <c r="C3" s="165"/>
    </row>
    <row r="4" spans="1:14" ht="18.75">
      <c r="A4" s="20" t="s">
        <v>32</v>
      </c>
    </row>
    <row r="5" spans="1:14" ht="57" customHeight="1">
      <c r="A5" s="1" t="s">
        <v>29</v>
      </c>
      <c r="B5" s="133" t="s">
        <v>108</v>
      </c>
      <c r="C5" s="157"/>
      <c r="D5" s="133" t="s">
        <v>0</v>
      </c>
      <c r="E5" s="157"/>
      <c r="F5" s="168" t="s">
        <v>119</v>
      </c>
      <c r="G5" s="168"/>
      <c r="H5" s="25"/>
      <c r="I5" s="25"/>
      <c r="J5" s="25"/>
      <c r="K5" s="119"/>
    </row>
    <row r="6" spans="1:14" ht="25.9" customHeight="1">
      <c r="A6" s="152" t="s">
        <v>26</v>
      </c>
      <c r="B6" s="153" t="s">
        <v>28</v>
      </c>
      <c r="C6" s="154" t="s">
        <v>23</v>
      </c>
      <c r="D6" s="154" t="s">
        <v>27</v>
      </c>
      <c r="E6" s="154" t="s">
        <v>24</v>
      </c>
      <c r="F6" s="166" t="s">
        <v>89</v>
      </c>
      <c r="G6" s="167"/>
      <c r="H6" s="161" t="s">
        <v>128</v>
      </c>
      <c r="I6" s="161"/>
      <c r="J6" s="162" t="s">
        <v>129</v>
      </c>
    </row>
    <row r="7" spans="1:14" ht="42" customHeight="1">
      <c r="A7" s="152"/>
      <c r="B7" s="153"/>
      <c r="C7" s="154"/>
      <c r="D7" s="154"/>
      <c r="E7" s="154"/>
      <c r="F7" s="52" t="s">
        <v>122</v>
      </c>
      <c r="G7" s="50" t="s">
        <v>112</v>
      </c>
      <c r="H7" s="117" t="s">
        <v>113</v>
      </c>
      <c r="I7" s="31" t="s">
        <v>126</v>
      </c>
      <c r="J7" s="162"/>
    </row>
    <row r="8" spans="1:14" ht="23.25" customHeight="1">
      <c r="A8" s="22">
        <v>1</v>
      </c>
      <c r="B8" s="22">
        <v>2</v>
      </c>
      <c r="C8" s="22">
        <v>3</v>
      </c>
      <c r="D8" s="23">
        <v>4</v>
      </c>
      <c r="E8" s="23">
        <v>5</v>
      </c>
      <c r="F8" s="53">
        <v>6</v>
      </c>
      <c r="G8" s="24">
        <v>7</v>
      </c>
      <c r="H8" s="25">
        <v>8</v>
      </c>
      <c r="I8" s="25"/>
      <c r="J8" s="25"/>
    </row>
    <row r="9" spans="1:14" ht="23.25" customHeight="1">
      <c r="A9" s="42">
        <v>1</v>
      </c>
      <c r="B9" s="42" t="s">
        <v>73</v>
      </c>
      <c r="C9" s="42" t="s">
        <v>50</v>
      </c>
      <c r="D9" s="42"/>
      <c r="E9" s="42" t="s">
        <v>51</v>
      </c>
      <c r="F9" s="42">
        <f>F10+F11+F12</f>
        <v>538</v>
      </c>
      <c r="G9" s="81">
        <f>G10+G11+G12</f>
        <v>533</v>
      </c>
      <c r="H9" s="81">
        <f t="shared" ref="H9:J9" si="0">H10+H11+H12</f>
        <v>496</v>
      </c>
      <c r="I9" s="81">
        <f t="shared" si="0"/>
        <v>488</v>
      </c>
      <c r="J9" s="81">
        <f t="shared" si="0"/>
        <v>480</v>
      </c>
      <c r="L9" s="5">
        <v>25</v>
      </c>
      <c r="N9" s="5">
        <v>26</v>
      </c>
    </row>
    <row r="10" spans="1:14" ht="17.25" customHeight="1">
      <c r="A10" s="9"/>
      <c r="B10" s="9" t="s">
        <v>93</v>
      </c>
      <c r="C10" s="35" t="s">
        <v>50</v>
      </c>
      <c r="D10" s="9"/>
      <c r="E10" s="9"/>
      <c r="F10" s="9">
        <f>320+7</f>
        <v>327</v>
      </c>
      <c r="G10" s="31">
        <v>323</v>
      </c>
      <c r="H10" s="25">
        <v>290</v>
      </c>
      <c r="I10" s="25">
        <v>284</v>
      </c>
      <c r="J10" s="25">
        <v>283</v>
      </c>
    </row>
    <row r="11" spans="1:14" ht="18.75" customHeight="1">
      <c r="A11" s="9"/>
      <c r="B11" s="9" t="s">
        <v>94</v>
      </c>
      <c r="C11" s="35" t="s">
        <v>50</v>
      </c>
      <c r="D11" s="9"/>
      <c r="E11" s="9"/>
      <c r="F11" s="9">
        <v>67</v>
      </c>
      <c r="G11" s="31">
        <v>66</v>
      </c>
      <c r="H11" s="25">
        <v>62</v>
      </c>
      <c r="I11" s="25">
        <v>62</v>
      </c>
      <c r="J11" s="25">
        <v>59</v>
      </c>
    </row>
    <row r="12" spans="1:14" ht="20.25" customHeight="1">
      <c r="A12" s="9"/>
      <c r="B12" s="9" t="s">
        <v>95</v>
      </c>
      <c r="C12" s="35" t="s">
        <v>50</v>
      </c>
      <c r="D12" s="9"/>
      <c r="E12" s="9"/>
      <c r="F12" s="9">
        <v>144</v>
      </c>
      <c r="G12" s="31">
        <v>144</v>
      </c>
      <c r="H12" s="25">
        <v>144</v>
      </c>
      <c r="I12" s="25">
        <v>142</v>
      </c>
      <c r="J12" s="25">
        <v>138</v>
      </c>
    </row>
    <row r="13" spans="1:14" ht="16.5" customHeight="1">
      <c r="A13" s="42">
        <v>2</v>
      </c>
      <c r="B13" s="42" t="s">
        <v>72</v>
      </c>
      <c r="C13" s="42" t="s">
        <v>66</v>
      </c>
      <c r="D13" s="42"/>
      <c r="E13" s="42" t="s">
        <v>51</v>
      </c>
      <c r="F13" s="42">
        <f>F14+F15+F16</f>
        <v>12608</v>
      </c>
      <c r="G13" s="81">
        <f>G14+G15+G16</f>
        <v>12506</v>
      </c>
      <c r="H13" s="81">
        <f>H14+H15+H16</f>
        <v>11399</v>
      </c>
      <c r="I13" s="81">
        <f t="shared" ref="I13:J13" si="1">I14+I15+I16</f>
        <v>10438</v>
      </c>
      <c r="J13" s="81">
        <f t="shared" si="1"/>
        <v>10922</v>
      </c>
      <c r="L13" s="5">
        <v>752</v>
      </c>
      <c r="N13" s="5">
        <v>762</v>
      </c>
    </row>
    <row r="14" spans="1:14" ht="15.75" customHeight="1">
      <c r="A14" s="9"/>
      <c r="B14" s="9" t="s">
        <v>62</v>
      </c>
      <c r="C14" s="9" t="s">
        <v>66</v>
      </c>
      <c r="D14" s="9"/>
      <c r="E14" s="9"/>
      <c r="F14" s="9">
        <f>8840+140</f>
        <v>8980</v>
      </c>
      <c r="G14" s="31">
        <v>8889</v>
      </c>
      <c r="H14" s="25">
        <v>7836</v>
      </c>
      <c r="I14" s="25">
        <v>6907</v>
      </c>
      <c r="J14" s="25">
        <v>7559</v>
      </c>
    </row>
    <row r="15" spans="1:14" ht="17.25" customHeight="1">
      <c r="A15" s="9"/>
      <c r="B15" s="9" t="s">
        <v>63</v>
      </c>
      <c r="C15" s="9" t="s">
        <v>66</v>
      </c>
      <c r="D15" s="9"/>
      <c r="E15" s="9"/>
      <c r="F15" s="9">
        <v>1661</v>
      </c>
      <c r="G15" s="31">
        <v>1653</v>
      </c>
      <c r="H15" s="25">
        <v>1626</v>
      </c>
      <c r="I15" s="25">
        <v>1606</v>
      </c>
      <c r="J15" s="25">
        <v>1529</v>
      </c>
    </row>
    <row r="16" spans="1:14" ht="16.5" customHeight="1">
      <c r="A16" s="9"/>
      <c r="B16" s="9" t="s">
        <v>64</v>
      </c>
      <c r="C16" s="9" t="s">
        <v>66</v>
      </c>
      <c r="D16" s="9"/>
      <c r="E16" s="9"/>
      <c r="F16" s="9">
        <v>1967</v>
      </c>
      <c r="G16" s="31">
        <v>1964</v>
      </c>
      <c r="H16" s="25">
        <v>1937</v>
      </c>
      <c r="I16" s="25">
        <v>1925</v>
      </c>
      <c r="J16" s="25">
        <v>1834</v>
      </c>
    </row>
    <row r="17" spans="1:17">
      <c r="A17" s="92">
        <v>3</v>
      </c>
      <c r="B17" s="92" t="s">
        <v>80</v>
      </c>
      <c r="C17" s="92" t="s">
        <v>66</v>
      </c>
      <c r="D17" s="92"/>
      <c r="E17" s="92" t="s">
        <v>51</v>
      </c>
      <c r="F17" s="101">
        <f>F18+F20+F22</f>
        <v>1905</v>
      </c>
      <c r="G17" s="81">
        <f>G18+G20+G22</f>
        <v>1860</v>
      </c>
      <c r="H17" s="81">
        <f>H18+H20+H22</f>
        <v>1590</v>
      </c>
      <c r="I17" s="93">
        <f t="shared" ref="I17:J17" si="2">I18+I20+I22</f>
        <v>1587</v>
      </c>
      <c r="J17" s="81">
        <f t="shared" si="2"/>
        <v>1491</v>
      </c>
      <c r="L17" s="5">
        <v>1584</v>
      </c>
    </row>
    <row r="18" spans="1:17">
      <c r="A18" s="65"/>
      <c r="B18" s="65" t="s">
        <v>62</v>
      </c>
      <c r="C18" s="65" t="s">
        <v>66</v>
      </c>
      <c r="D18" s="65"/>
      <c r="E18" s="65"/>
      <c r="F18" s="30">
        <v>1438</v>
      </c>
      <c r="G18" s="93">
        <v>1406</v>
      </c>
      <c r="H18" s="55">
        <v>1086</v>
      </c>
      <c r="I18" s="55">
        <v>1083</v>
      </c>
      <c r="J18" s="55">
        <v>1017</v>
      </c>
    </row>
    <row r="19" spans="1:17">
      <c r="A19" s="65"/>
      <c r="B19" s="65" t="s">
        <v>81</v>
      </c>
      <c r="C19" s="65" t="s">
        <v>66</v>
      </c>
      <c r="D19" s="65"/>
      <c r="E19" s="65"/>
      <c r="F19" s="30">
        <v>579</v>
      </c>
      <c r="G19" s="93">
        <v>572</v>
      </c>
      <c r="H19" s="55">
        <v>306</v>
      </c>
      <c r="I19" s="55">
        <v>305</v>
      </c>
      <c r="J19" s="55">
        <v>291</v>
      </c>
    </row>
    <row r="20" spans="1:17">
      <c r="A20" s="65"/>
      <c r="B20" s="65" t="s">
        <v>63</v>
      </c>
      <c r="C20" s="65" t="s">
        <v>66</v>
      </c>
      <c r="D20" s="65"/>
      <c r="E20" s="65"/>
      <c r="F20" s="30">
        <v>226</v>
      </c>
      <c r="G20" s="93">
        <v>223</v>
      </c>
      <c r="H20" s="55">
        <v>232</v>
      </c>
      <c r="I20" s="55">
        <v>232</v>
      </c>
      <c r="J20" s="55">
        <v>212</v>
      </c>
    </row>
    <row r="21" spans="1:17">
      <c r="A21" s="65"/>
      <c r="B21" s="65" t="s">
        <v>81</v>
      </c>
      <c r="C21" s="65" t="s">
        <v>66</v>
      </c>
      <c r="D21" s="65"/>
      <c r="E21" s="65"/>
      <c r="F21" s="30">
        <v>50</v>
      </c>
      <c r="G21" s="93">
        <v>48</v>
      </c>
      <c r="H21" s="55">
        <v>58</v>
      </c>
      <c r="I21" s="55">
        <v>58</v>
      </c>
      <c r="J21" s="55">
        <v>66</v>
      </c>
    </row>
    <row r="22" spans="1:17">
      <c r="A22" s="65"/>
      <c r="B22" s="65" t="s">
        <v>64</v>
      </c>
      <c r="C22" s="65" t="s">
        <v>66</v>
      </c>
      <c r="D22" s="65"/>
      <c r="E22" s="65"/>
      <c r="F22" s="30">
        <v>241</v>
      </c>
      <c r="G22" s="93">
        <v>231</v>
      </c>
      <c r="H22" s="55">
        <v>272</v>
      </c>
      <c r="I22" s="55">
        <v>272</v>
      </c>
      <c r="J22" s="55">
        <v>262</v>
      </c>
    </row>
    <row r="23" spans="1:17">
      <c r="A23" s="65"/>
      <c r="B23" s="65" t="s">
        <v>81</v>
      </c>
      <c r="C23" s="65"/>
      <c r="D23" s="65"/>
      <c r="E23" s="65"/>
      <c r="F23" s="30">
        <v>45</v>
      </c>
      <c r="G23" s="93">
        <v>38</v>
      </c>
      <c r="H23" s="55">
        <v>48</v>
      </c>
      <c r="I23" s="55">
        <v>48</v>
      </c>
      <c r="J23" s="55">
        <v>44</v>
      </c>
    </row>
    <row r="24" spans="1:17">
      <c r="A24" s="92"/>
      <c r="B24" s="92" t="s">
        <v>60</v>
      </c>
      <c r="C24" s="92" t="s">
        <v>66</v>
      </c>
      <c r="D24" s="92"/>
      <c r="E24" s="92" t="s">
        <v>51</v>
      </c>
      <c r="F24" s="101">
        <f>F25+F26+F27</f>
        <v>65</v>
      </c>
      <c r="G24" s="81">
        <f>G25+G27+G26</f>
        <v>55</v>
      </c>
      <c r="H24" s="81">
        <f>H25+H27+H26</f>
        <v>54</v>
      </c>
      <c r="I24" s="81">
        <f>I25+I27+I26</f>
        <v>58</v>
      </c>
      <c r="J24" s="81">
        <f>J25+J27+J26</f>
        <v>58</v>
      </c>
    </row>
    <row r="25" spans="1:17">
      <c r="A25" s="65"/>
      <c r="B25" s="65" t="s">
        <v>62</v>
      </c>
      <c r="C25" s="65" t="s">
        <v>66</v>
      </c>
      <c r="D25" s="65"/>
      <c r="E25" s="65"/>
      <c r="F25" s="9">
        <v>58</v>
      </c>
      <c r="G25" s="93">
        <v>45</v>
      </c>
      <c r="H25" s="55">
        <v>40</v>
      </c>
      <c r="I25" s="25">
        <v>43</v>
      </c>
      <c r="J25" s="25">
        <v>43</v>
      </c>
    </row>
    <row r="26" spans="1:17">
      <c r="A26" s="65"/>
      <c r="B26" s="65" t="s">
        <v>63</v>
      </c>
      <c r="C26" s="65" t="s">
        <v>66</v>
      </c>
      <c r="D26" s="65"/>
      <c r="E26" s="65"/>
      <c r="F26" s="9">
        <v>3</v>
      </c>
      <c r="G26" s="93">
        <v>4</v>
      </c>
      <c r="H26" s="55">
        <v>5</v>
      </c>
      <c r="I26" s="25">
        <v>6</v>
      </c>
      <c r="J26" s="25">
        <v>6</v>
      </c>
    </row>
    <row r="27" spans="1:17">
      <c r="A27" s="65"/>
      <c r="B27" s="65" t="s">
        <v>64</v>
      </c>
      <c r="C27" s="65" t="s">
        <v>66</v>
      </c>
      <c r="D27" s="65"/>
      <c r="E27" s="65"/>
      <c r="F27" s="9">
        <v>4</v>
      </c>
      <c r="G27" s="93">
        <v>6</v>
      </c>
      <c r="H27" s="55">
        <v>9</v>
      </c>
      <c r="I27" s="25">
        <v>9</v>
      </c>
      <c r="J27" s="25">
        <v>9</v>
      </c>
    </row>
    <row r="28" spans="1:17">
      <c r="A28" s="65"/>
      <c r="B28" s="94"/>
      <c r="C28" s="65" t="s">
        <v>66</v>
      </c>
      <c r="D28" s="65"/>
      <c r="E28" s="65"/>
      <c r="F28" s="9"/>
      <c r="G28" s="93"/>
      <c r="H28" s="55"/>
      <c r="I28" s="25"/>
      <c r="J28" s="25"/>
    </row>
    <row r="29" spans="1:17" s="82" customFormat="1">
      <c r="A29" s="92">
        <v>4</v>
      </c>
      <c r="B29" s="68" t="s">
        <v>106</v>
      </c>
      <c r="C29" s="92" t="s">
        <v>92</v>
      </c>
      <c r="D29" s="92"/>
      <c r="E29" s="92"/>
      <c r="F29" s="101">
        <f t="shared" ref="F29" si="3">F30+F31+F32</f>
        <v>113284.4</v>
      </c>
      <c r="G29" s="120">
        <f>G30+G31+G32</f>
        <v>113284.4</v>
      </c>
      <c r="H29" s="120">
        <f>H30+H31+H32</f>
        <v>105957.1</v>
      </c>
      <c r="I29" s="120">
        <f t="shared" ref="I29:J29" si="4">I30+I31+I32</f>
        <v>105957.1</v>
      </c>
      <c r="J29" s="120">
        <f t="shared" si="4"/>
        <v>105957.1</v>
      </c>
      <c r="Q29" s="5"/>
    </row>
    <row r="30" spans="1:17" ht="17.25" customHeight="1">
      <c r="A30" s="55"/>
      <c r="B30" s="65" t="s">
        <v>62</v>
      </c>
      <c r="C30" s="65" t="s">
        <v>92</v>
      </c>
      <c r="D30" s="68"/>
      <c r="E30" s="68"/>
      <c r="F30" s="25">
        <v>70157.5</v>
      </c>
      <c r="G30" s="55">
        <v>70157.5</v>
      </c>
      <c r="H30" s="55">
        <f>70157.5-7327.3</f>
        <v>62830.2</v>
      </c>
      <c r="I30" s="55">
        <f t="shared" ref="I30:J30" si="5">70157.5-7327.3</f>
        <v>62830.2</v>
      </c>
      <c r="J30" s="55">
        <f t="shared" si="5"/>
        <v>62830.2</v>
      </c>
    </row>
    <row r="31" spans="1:17" ht="15.6" customHeight="1">
      <c r="A31" s="55"/>
      <c r="B31" s="65" t="s">
        <v>63</v>
      </c>
      <c r="C31" s="65" t="s">
        <v>92</v>
      </c>
      <c r="D31" s="95"/>
      <c r="E31" s="68"/>
      <c r="F31" s="99">
        <v>19709.8</v>
      </c>
      <c r="G31" s="68">
        <v>19709.8</v>
      </c>
      <c r="H31" s="68">
        <v>19709.8</v>
      </c>
      <c r="I31" s="68">
        <v>19709.8</v>
      </c>
      <c r="J31" s="68">
        <v>19709.8</v>
      </c>
    </row>
    <row r="32" spans="1:17" ht="15" customHeight="1">
      <c r="A32" s="55"/>
      <c r="B32" s="65" t="s">
        <v>64</v>
      </c>
      <c r="C32" s="65" t="s">
        <v>92</v>
      </c>
      <c r="D32" s="55"/>
      <c r="E32" s="55"/>
      <c r="F32" s="25">
        <v>23417.1</v>
      </c>
      <c r="G32" s="55">
        <v>23417.1</v>
      </c>
      <c r="H32" s="55">
        <v>23417.1</v>
      </c>
      <c r="I32" s="55">
        <v>23417.1</v>
      </c>
      <c r="J32" s="55">
        <v>23417.1</v>
      </c>
    </row>
    <row r="33" spans="1:10">
      <c r="A33" s="55">
        <v>5</v>
      </c>
      <c r="B33" s="68" t="s">
        <v>107</v>
      </c>
      <c r="C33" s="65" t="s">
        <v>92</v>
      </c>
      <c r="D33" s="55"/>
      <c r="E33" s="55"/>
      <c r="F33" s="75">
        <f t="shared" ref="F33" si="6">F34+F35+F36</f>
        <v>77319.100000000006</v>
      </c>
      <c r="G33" s="75">
        <f>G34+G35</f>
        <v>77319.100000000006</v>
      </c>
      <c r="H33" s="75">
        <f>H34+H35</f>
        <v>70135.8</v>
      </c>
      <c r="I33" s="75">
        <f t="shared" ref="I33:J33" si="7">I34+I35</f>
        <v>70135.8</v>
      </c>
      <c r="J33" s="75">
        <f t="shared" si="7"/>
        <v>70135.8</v>
      </c>
    </row>
    <row r="34" spans="1:10">
      <c r="A34" s="55"/>
      <c r="B34" s="65" t="s">
        <v>62</v>
      </c>
      <c r="C34" s="65" t="s">
        <v>92</v>
      </c>
      <c r="D34" s="55"/>
      <c r="E34" s="55"/>
      <c r="F34" s="25">
        <v>57609.3</v>
      </c>
      <c r="G34" s="55">
        <v>57609.3</v>
      </c>
      <c r="H34" s="55">
        <f>57609.3-7183.3</f>
        <v>50426</v>
      </c>
      <c r="I34" s="55">
        <f t="shared" ref="I34:J34" si="8">57609.3-7183.3</f>
        <v>50426</v>
      </c>
      <c r="J34" s="55">
        <f t="shared" si="8"/>
        <v>50426</v>
      </c>
    </row>
    <row r="35" spans="1:10">
      <c r="A35" s="55"/>
      <c r="B35" s="65" t="s">
        <v>63</v>
      </c>
      <c r="C35" s="65" t="s">
        <v>92</v>
      </c>
      <c r="D35" s="55"/>
      <c r="E35" s="55"/>
      <c r="F35" s="25">
        <v>19709.8</v>
      </c>
      <c r="G35" s="55">
        <v>19709.8</v>
      </c>
      <c r="H35" s="55">
        <v>19709.8</v>
      </c>
      <c r="I35" s="55">
        <v>19709.8</v>
      </c>
      <c r="J35" s="55">
        <v>19709.8</v>
      </c>
    </row>
    <row r="36" spans="1:10">
      <c r="A36" s="55"/>
      <c r="B36" s="65" t="s">
        <v>116</v>
      </c>
      <c r="C36" s="65" t="s">
        <v>92</v>
      </c>
      <c r="D36" s="55"/>
      <c r="E36" s="55"/>
      <c r="F36" s="25"/>
      <c r="G36" s="55"/>
      <c r="H36" s="55"/>
      <c r="I36" s="25"/>
      <c r="J36" s="25"/>
    </row>
    <row r="39" spans="1:10" ht="15.75">
      <c r="B39" s="96" t="s">
        <v>79</v>
      </c>
      <c r="C39" s="97"/>
      <c r="D39" s="150"/>
      <c r="E39" s="150"/>
      <c r="F39" s="150"/>
      <c r="G39" s="82" t="s">
        <v>132</v>
      </c>
    </row>
    <row r="40" spans="1:10">
      <c r="D40" s="51"/>
      <c r="E40" s="51"/>
      <c r="F40" s="51"/>
    </row>
    <row r="41" spans="1:10">
      <c r="B41" s="15"/>
      <c r="C41" s="14"/>
      <c r="D41" s="163"/>
      <c r="E41" s="163"/>
      <c r="F41" s="163"/>
    </row>
    <row r="42" spans="1:10">
      <c r="B42" s="57"/>
      <c r="C42" s="15"/>
      <c r="D42" s="151"/>
      <c r="E42" s="151"/>
      <c r="F42" s="151"/>
    </row>
  </sheetData>
  <mergeCells count="15">
    <mergeCell ref="A6:A7"/>
    <mergeCell ref="B6:B7"/>
    <mergeCell ref="C6:C7"/>
    <mergeCell ref="D6:D7"/>
    <mergeCell ref="E6:E7"/>
    <mergeCell ref="H6:I6"/>
    <mergeCell ref="J6:J7"/>
    <mergeCell ref="D41:F41"/>
    <mergeCell ref="D42:F42"/>
    <mergeCell ref="B3:C3"/>
    <mergeCell ref="F6:G6"/>
    <mergeCell ref="B5:C5"/>
    <mergeCell ref="D5:E5"/>
    <mergeCell ref="F5:G5"/>
    <mergeCell ref="D39:F39"/>
  </mergeCells>
  <pageMargins left="0.31496062992125984" right="0.31496062992125984" top="0.15748031496062992" bottom="0" header="0.31496062992125984" footer="0.31496062992125984"/>
  <pageSetup paperSize="9" scale="75" orientation="portrait" r:id="rId1"/>
  <colBreaks count="1" manualBreakCount="1">
    <brk id="10" min="1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K72"/>
  <sheetViews>
    <sheetView view="pageBreakPreview" topLeftCell="A37" zoomScaleNormal="100" zoomScaleSheetLayoutView="100" workbookViewId="0">
      <selection activeCell="A2" sqref="A2:J71"/>
    </sheetView>
  </sheetViews>
  <sheetFormatPr defaultColWidth="9.140625" defaultRowHeight="15"/>
  <cols>
    <col min="1" max="1" width="7.28515625" style="5" customWidth="1"/>
    <col min="2" max="2" width="34" style="5" customWidth="1"/>
    <col min="3" max="4" width="7.85546875" style="5" customWidth="1"/>
    <col min="5" max="5" width="14.7109375" style="5" customWidth="1"/>
    <col min="6" max="6" width="12.7109375" style="5" customWidth="1"/>
    <col min="7" max="7" width="17.140625" style="5" customWidth="1"/>
    <col min="8" max="8" width="13.85546875" style="5" customWidth="1"/>
    <col min="9" max="9" width="10.7109375" style="5" customWidth="1"/>
    <col min="10" max="10" width="11.42578125" style="5" customWidth="1"/>
    <col min="11" max="16384" width="9.140625" style="5"/>
  </cols>
  <sheetData>
    <row r="2" spans="1:11">
      <c r="B2" s="164" t="s">
        <v>119</v>
      </c>
      <c r="C2" s="165"/>
    </row>
    <row r="3" spans="1:11" ht="18.75">
      <c r="A3" s="20" t="s">
        <v>31</v>
      </c>
    </row>
    <row r="4" spans="1:11" ht="81" customHeight="1">
      <c r="A4" s="1" t="s">
        <v>29</v>
      </c>
      <c r="B4" s="133" t="s">
        <v>108</v>
      </c>
      <c r="C4" s="157"/>
      <c r="D4" s="133" t="s">
        <v>0</v>
      </c>
      <c r="E4" s="157"/>
      <c r="F4" s="155" t="s">
        <v>119</v>
      </c>
      <c r="G4" s="156"/>
      <c r="H4" s="118"/>
      <c r="K4" s="70"/>
    </row>
    <row r="5" spans="1:11" ht="25.9" customHeight="1">
      <c r="A5" s="152" t="s">
        <v>26</v>
      </c>
      <c r="B5" s="153" t="s">
        <v>30</v>
      </c>
      <c r="C5" s="154" t="s">
        <v>23</v>
      </c>
      <c r="D5" s="154" t="s">
        <v>27</v>
      </c>
      <c r="E5" s="154" t="s">
        <v>24</v>
      </c>
      <c r="F5" s="152" t="s">
        <v>89</v>
      </c>
      <c r="G5" s="152"/>
      <c r="H5" s="161" t="s">
        <v>128</v>
      </c>
      <c r="I5" s="161"/>
      <c r="J5" s="169" t="s">
        <v>127</v>
      </c>
    </row>
    <row r="6" spans="1:11" ht="73.5" customHeight="1">
      <c r="A6" s="152"/>
      <c r="B6" s="153"/>
      <c r="C6" s="154"/>
      <c r="D6" s="154"/>
      <c r="E6" s="154"/>
      <c r="F6" s="21"/>
      <c r="G6" s="89" t="s">
        <v>117</v>
      </c>
      <c r="H6" s="121" t="s">
        <v>113</v>
      </c>
      <c r="I6" s="122" t="s">
        <v>126</v>
      </c>
      <c r="J6" s="169"/>
    </row>
    <row r="7" spans="1:11">
      <c r="A7" s="22">
        <v>1</v>
      </c>
      <c r="B7" s="22">
        <v>2</v>
      </c>
      <c r="C7" s="22">
        <v>3</v>
      </c>
      <c r="D7" s="23">
        <v>4</v>
      </c>
      <c r="E7" s="23">
        <v>5</v>
      </c>
      <c r="F7" s="22">
        <v>6</v>
      </c>
      <c r="G7" s="24">
        <v>7</v>
      </c>
      <c r="H7" s="25">
        <v>8</v>
      </c>
      <c r="I7" s="25"/>
      <c r="J7" s="25"/>
    </row>
    <row r="8" spans="1:11">
      <c r="A8" s="42">
        <v>1</v>
      </c>
      <c r="B8" s="40" t="s">
        <v>61</v>
      </c>
      <c r="C8" s="41" t="s">
        <v>48</v>
      </c>
      <c r="D8" s="39"/>
      <c r="E8" s="41"/>
      <c r="F8" s="34">
        <f>'Показники затрат'!F8/'Показники продукту'!F13</f>
        <v>10750.568344701776</v>
      </c>
      <c r="G8" s="34">
        <f>'Показники затрат'!G8/'Показники продукту'!G13</f>
        <v>10761.971072285301</v>
      </c>
      <c r="H8" s="34">
        <f>'Показники затрат'!H8/'Показники продукту'!H13</f>
        <v>11252.921591367663</v>
      </c>
      <c r="I8" s="34">
        <f>'Показники затрат'!I8/'Показники продукту'!I13</f>
        <v>12014.021226288562</v>
      </c>
      <c r="J8" s="34">
        <f>'Показники затрат'!J8/'Показники продукту'!J13</f>
        <v>12203.900384544955</v>
      </c>
    </row>
    <row r="9" spans="1:11">
      <c r="A9" s="9"/>
      <c r="B9" s="9" t="s">
        <v>93</v>
      </c>
      <c r="C9" s="26" t="s">
        <v>48</v>
      </c>
      <c r="D9" s="25"/>
      <c r="E9" s="33" t="s">
        <v>78</v>
      </c>
      <c r="F9" s="34">
        <f>'Показники затрат'!F9/'Показники продукту'!F14</f>
        <v>8377.6027494432074</v>
      </c>
      <c r="G9" s="34">
        <f>'Показники затрат'!G9/'Показники продукту'!G14</f>
        <v>8397.8172685341433</v>
      </c>
      <c r="H9" s="34">
        <f>'Показники затрат'!H9/'Показники продукту'!H14</f>
        <v>8633.65349668198</v>
      </c>
      <c r="I9" s="34">
        <f>'Показники затрат'!I9/'Показники продукту'!I14</f>
        <v>9582.5026740987396</v>
      </c>
      <c r="J9" s="34">
        <f>'Показники затрат'!J9/'Показники продукту'!J14</f>
        <v>9012.3164439740704</v>
      </c>
    </row>
    <row r="10" spans="1:11">
      <c r="A10" s="9"/>
      <c r="B10" s="9" t="s">
        <v>94</v>
      </c>
      <c r="C10" s="26" t="s">
        <v>48</v>
      </c>
      <c r="D10" s="25"/>
      <c r="E10" s="33" t="s">
        <v>78</v>
      </c>
      <c r="F10" s="34">
        <f>'Показники затрат'!F10/'Показники продукту'!F15</f>
        <v>12252.341149909693</v>
      </c>
      <c r="G10" s="34">
        <f>'Показники затрат'!G10/'Показники продукту'!G15</f>
        <v>12235.858548094373</v>
      </c>
      <c r="H10" s="34">
        <f>'Показники затрат'!H10/'Показники продукту'!H15</f>
        <v>13089.638425584255</v>
      </c>
      <c r="I10" s="34">
        <f>'Показники затрат'!I10/'Показники продукту'!I15</f>
        <v>13040.351513075966</v>
      </c>
      <c r="J10" s="34">
        <f>'Показники затрат'!J10/'Показники продукту'!J15</f>
        <v>14282.537606278613</v>
      </c>
    </row>
    <row r="11" spans="1:11">
      <c r="A11" s="9"/>
      <c r="B11" s="9" t="s">
        <v>95</v>
      </c>
      <c r="C11" s="26"/>
      <c r="D11" s="25"/>
      <c r="E11" s="33" t="s">
        <v>78</v>
      </c>
      <c r="F11" s="34">
        <f>'Показники затрат'!F11/'Показники продукту'!F16</f>
        <v>20315.787671581089</v>
      </c>
      <c r="G11" s="34">
        <f>'Показники затрат'!G11/'Показники продукту'!G16</f>
        <v>20221.557204684319</v>
      </c>
      <c r="H11" s="34">
        <f>'Показники затрат'!H11/'Показники продукту'!H16</f>
        <v>20307.172090862161</v>
      </c>
      <c r="I11" s="34">
        <f>'Показники затрат'!I11/'Показники продукту'!I16</f>
        <v>19882.18340779221</v>
      </c>
      <c r="J11" s="34">
        <f>'Показники затрат'!J11/'Показники продукту'!J16</f>
        <v>23625.354416575792</v>
      </c>
    </row>
    <row r="12" spans="1:11">
      <c r="A12" s="45" t="s">
        <v>55</v>
      </c>
      <c r="B12" s="42" t="s">
        <v>53</v>
      </c>
      <c r="C12" s="44" t="s">
        <v>48</v>
      </c>
      <c r="D12" s="43"/>
      <c r="E12" s="41"/>
      <c r="F12" s="34">
        <f>'Показники затрат'!F12/'Показники продукту'!F13</f>
        <v>1673.0428505710659</v>
      </c>
      <c r="G12" s="34">
        <f>'Показники затрат'!G12/'Показники продукту'!G13</f>
        <v>1686.1090692467615</v>
      </c>
      <c r="H12" s="34">
        <f>'Показники затрат'!H12/'Показники продукту'!H13</f>
        <v>2510.1552460742168</v>
      </c>
      <c r="I12" s="34">
        <f>'Показники затрат'!I12/'Показники продукту'!I13</f>
        <v>2699.37182602031</v>
      </c>
      <c r="J12" s="34">
        <f>'Показники затрат'!J12/'Показники продукту'!J13</f>
        <v>2601.9501922724776</v>
      </c>
    </row>
    <row r="13" spans="1:11">
      <c r="A13" s="28"/>
      <c r="B13" s="9" t="s">
        <v>93</v>
      </c>
      <c r="C13" s="26" t="s">
        <v>48</v>
      </c>
      <c r="D13" s="25"/>
      <c r="E13" s="33" t="s">
        <v>78</v>
      </c>
      <c r="F13" s="34">
        <f>'Показники затрат'!F13/'Показники продукту'!F14</f>
        <v>1691.6596804008909</v>
      </c>
      <c r="G13" s="34">
        <f>'Показники затрат'!G13/'Показники продукту'!G14</f>
        <v>1708.5897558780516</v>
      </c>
      <c r="H13" s="34">
        <f>'Показники затрат'!H13/'Показники продукту'!H14</f>
        <v>2334.2506240428793</v>
      </c>
      <c r="I13" s="34">
        <f>'Показники затрат'!I13/'Показники продукту'!I14</f>
        <v>2612.2638859128419</v>
      </c>
      <c r="J13" s="34">
        <f>'Показники затрат'!J13/'Показники продукту'!J14</f>
        <v>2295.8063235877762</v>
      </c>
    </row>
    <row r="14" spans="1:11">
      <c r="A14" s="28"/>
      <c r="B14" s="9" t="s">
        <v>94</v>
      </c>
      <c r="C14" s="26" t="s">
        <v>48</v>
      </c>
      <c r="D14" s="25"/>
      <c r="E14" s="33" t="s">
        <v>78</v>
      </c>
      <c r="F14" s="34">
        <f>'Показники затрат'!F14/'Показники продукту'!F15</f>
        <v>3232.1221432871762</v>
      </c>
      <c r="G14" s="34">
        <f>'Показники затрат'!G14/'Показники продукту'!G15</f>
        <v>3246.150865093769</v>
      </c>
      <c r="H14" s="34">
        <f>'Показники затрат'!H14/'Показники продукту'!H15</f>
        <v>4635.3013530135304</v>
      </c>
      <c r="I14" s="34">
        <f>'Показники затрат'!I14/'Показники продукту'!I15</f>
        <v>4617.4656226650059</v>
      </c>
      <c r="J14" s="34">
        <f>'Показники затрат'!J14/'Показники продукту'!J15</f>
        <v>4682.4722040549377</v>
      </c>
    </row>
    <row r="15" spans="1:11">
      <c r="A15" s="28"/>
      <c r="B15" s="9" t="s">
        <v>95</v>
      </c>
      <c r="C15" s="26" t="s">
        <v>48</v>
      </c>
      <c r="D15" s="25"/>
      <c r="E15" s="33" t="s">
        <v>78</v>
      </c>
      <c r="F15" s="34">
        <f>'Показники затрат'!F15/'Показники продукту'!F16</f>
        <v>271.51268429079812</v>
      </c>
      <c r="G15" s="34">
        <f>'Показники затрат'!G15/'Показники продукту'!G16</f>
        <v>271.35351323828922</v>
      </c>
      <c r="H15" s="34">
        <f>'Показники затрат'!H15/'Показники продукту'!H16</f>
        <v>1437.8274445018069</v>
      </c>
      <c r="I15" s="34">
        <f>'Показники затрат'!I15/'Показники продукту'!I16</f>
        <v>1411.681387012987</v>
      </c>
      <c r="J15" s="34">
        <f>'Показники затрат'!J15/'Показники продукту'!J16</f>
        <v>2129.2257360959652</v>
      </c>
    </row>
    <row r="16" spans="1:11" ht="39">
      <c r="A16" s="46" t="s">
        <v>56</v>
      </c>
      <c r="B16" s="47" t="s">
        <v>118</v>
      </c>
      <c r="C16" s="44" t="s">
        <v>48</v>
      </c>
      <c r="D16" s="43"/>
      <c r="E16" s="41"/>
      <c r="F16" s="34">
        <f>'Показники затрат'!F20/'Показники продукту'!F13</f>
        <v>84.1752633248731</v>
      </c>
      <c r="G16" s="34">
        <f>'Показники затрат'!G20/'Показники продукту'!G13</f>
        <v>76.715919558611873</v>
      </c>
      <c r="H16" s="34">
        <f>'Показники затрат'!H20/'Показники продукту'!H13</f>
        <v>105.9994464426704</v>
      </c>
      <c r="I16" s="34">
        <f>'Показники затрат'!I20/'Показники продукту'!I13</f>
        <v>102.25053171105576</v>
      </c>
      <c r="J16" s="34">
        <f>'Показники затрат'!J20/'Показники продукту'!J13</f>
        <v>134.77385094305072</v>
      </c>
    </row>
    <row r="17" spans="1:10">
      <c r="A17" s="29"/>
      <c r="B17" s="9" t="s">
        <v>93</v>
      </c>
      <c r="C17" s="26" t="s">
        <v>48</v>
      </c>
      <c r="D17" s="25"/>
      <c r="E17" s="33" t="s">
        <v>78</v>
      </c>
      <c r="F17" s="34">
        <f>'Показники затрат'!F21/'Показники продукту'!F14</f>
        <v>76.70378619153675</v>
      </c>
      <c r="G17" s="34">
        <f>'Показники затрат'!G21/'Показники продукту'!G14</f>
        <v>71.062208347395654</v>
      </c>
      <c r="H17" s="34">
        <f>'Показники затрат'!H21/'Показники продукту'!H14</f>
        <v>96.823889739663088</v>
      </c>
      <c r="I17" s="34">
        <f>'Показники затрат'!I21/'Показники продукту'!I14</f>
        <v>100.85709135659476</v>
      </c>
      <c r="J17" s="34">
        <f>'Показники затрат'!J21/'Показники продукту'!J14</f>
        <v>122.82047889932531</v>
      </c>
    </row>
    <row r="18" spans="1:10">
      <c r="A18" s="29"/>
      <c r="B18" s="9" t="s">
        <v>94</v>
      </c>
      <c r="C18" s="26" t="s">
        <v>48</v>
      </c>
      <c r="D18" s="25"/>
      <c r="E18" s="33" t="s">
        <v>78</v>
      </c>
      <c r="F18" s="34">
        <f>'Показники затрат'!F22/'Показники продукту'!F15</f>
        <v>175.12445514750149</v>
      </c>
      <c r="G18" s="34">
        <f>'Показники затрат'!G22/'Показники продукту'!G15</f>
        <v>165.23810042347247</v>
      </c>
      <c r="H18" s="34">
        <f>'Показники затрат'!H22/'Показники продукту'!H15</f>
        <v>204.7970479704797</v>
      </c>
      <c r="I18" s="34">
        <f>'Показники затрат'!I22/'Показники продукту'!I15</f>
        <v>193.09164383561642</v>
      </c>
      <c r="J18" s="34">
        <f>'Показники затрат'!J22/'Показники продукту'!J15</f>
        <v>276.38979725310662</v>
      </c>
    </row>
    <row r="19" spans="1:10">
      <c r="A19" s="29"/>
      <c r="B19" s="9" t="s">
        <v>95</v>
      </c>
      <c r="C19" s="26" t="s">
        <v>48</v>
      </c>
      <c r="D19" s="25"/>
      <c r="E19" s="33" t="s">
        <v>78</v>
      </c>
      <c r="F19" s="34">
        <f>'Показники затрат'!F23/'Показники продукту'!F16</f>
        <v>41.484494153533298</v>
      </c>
      <c r="G19" s="34">
        <f>'Показники затрат'!G23/'Показники продукту'!G16</f>
        <v>27.799765784114051</v>
      </c>
      <c r="H19" s="34">
        <f>'Показники затрат'!H23/'Показники продукту'!H16</f>
        <v>60.183629323696437</v>
      </c>
      <c r="I19" s="34">
        <f>'Показники затрат'!I23/'Показники продукту'!I16</f>
        <v>31.462825974025975</v>
      </c>
      <c r="J19" s="34">
        <f>'Показники затрат'!J23/'Показники продукту'!J16</f>
        <v>65.976008724100325</v>
      </c>
    </row>
    <row r="20" spans="1:10">
      <c r="A20" s="46" t="s">
        <v>57</v>
      </c>
      <c r="B20" s="42" t="s">
        <v>52</v>
      </c>
      <c r="C20" s="44" t="s">
        <v>48</v>
      </c>
      <c r="D20" s="43"/>
      <c r="E20" s="41"/>
      <c r="F20" s="34">
        <f>'Показники затрат'!F28/'Показники продукту'!F13</f>
        <v>341.15763483502536</v>
      </c>
      <c r="G20" s="34">
        <f>'Показники затрат'!G28/'Показники продукту'!G13</f>
        <v>318.20429233967701</v>
      </c>
      <c r="H20" s="34">
        <f>'Показники затрат'!H28/'Показники продукту'!H13</f>
        <v>449.00195368014732</v>
      </c>
      <c r="I20" s="34">
        <f>'Показники затрат'!I28/'Показники продукту'!I13</f>
        <v>436.44621670818168</v>
      </c>
      <c r="J20" s="34">
        <f>'Показники затрат'!J28/'Показники продукту'!J13</f>
        <v>625.90184947811758</v>
      </c>
    </row>
    <row r="21" spans="1:10">
      <c r="A21" s="29"/>
      <c r="B21" s="9" t="s">
        <v>93</v>
      </c>
      <c r="C21" s="26" t="s">
        <v>48</v>
      </c>
      <c r="D21" s="25"/>
      <c r="E21" s="33" t="s">
        <v>78</v>
      </c>
      <c r="F21" s="34">
        <f>'Показники затрат'!F29/'Показники продукту'!F14</f>
        <v>218.8160311804009</v>
      </c>
      <c r="G21" s="34">
        <f>'Показники затрат'!G29/'Показники продукту'!G14</f>
        <v>190.06590842614469</v>
      </c>
      <c r="H21" s="34">
        <f>'Показники затрат'!H29/'Показники продукту'!H14</f>
        <v>299.358411179173</v>
      </c>
      <c r="I21" s="34">
        <f>'Показники затрат'!I29/'Показники продукту'!I14</f>
        <v>284.44672650933836</v>
      </c>
      <c r="J21" s="34">
        <f>'Показники затрат'!J29/'Показники продукту'!J14</f>
        <v>408.91652334964942</v>
      </c>
    </row>
    <row r="22" spans="1:10">
      <c r="A22" s="29"/>
      <c r="B22" s="9" t="s">
        <v>94</v>
      </c>
      <c r="C22" s="26" t="s">
        <v>48</v>
      </c>
      <c r="D22" s="25"/>
      <c r="E22" s="33" t="s">
        <v>78</v>
      </c>
      <c r="F22" s="34">
        <f>'Показники затрат'!F30/'Показники продукту'!F15</f>
        <v>548.19235400361231</v>
      </c>
      <c r="G22" s="34">
        <f>'Показники затрат'!G30/'Показники продукту'!G15</f>
        <v>522.86058076225049</v>
      </c>
      <c r="H22" s="34">
        <f>'Показники затрат'!H30/'Показники продукту'!H15</f>
        <v>581.84145141451415</v>
      </c>
      <c r="I22" s="34">
        <f>'Показники затрат'!I30/'Показники продукту'!I15</f>
        <v>554.03660024906605</v>
      </c>
      <c r="J22" s="34">
        <f>'Показники затрат'!J30/'Показники продукту'!J15</f>
        <v>822.5637671680837</v>
      </c>
    </row>
    <row r="23" spans="1:10">
      <c r="A23" s="29"/>
      <c r="B23" s="9" t="s">
        <v>95</v>
      </c>
      <c r="C23" s="26" t="s">
        <v>48</v>
      </c>
      <c r="D23" s="25"/>
      <c r="E23" s="33" t="s">
        <v>78</v>
      </c>
      <c r="F23" s="34">
        <f>'Показники затрат'!F31/'Показники продукту'!F16</f>
        <v>724.86019318759531</v>
      </c>
      <c r="G23" s="34">
        <f>'Показники затрат'!G31/'Показники продукту'!G16</f>
        <v>725.90553971486759</v>
      </c>
      <c r="H23" s="34">
        <f>'Показники затрат'!H31/'Показники продукту'!H16</f>
        <v>942.86347960764067</v>
      </c>
      <c r="I23" s="34">
        <f>'Показники затрат'!I31/'Показники продукту'!I16</f>
        <v>883.72430649350656</v>
      </c>
      <c r="J23" s="34">
        <f>'Показники затрат'!J31/'Показники продукту'!J16</f>
        <v>1356.2704471101417</v>
      </c>
    </row>
    <row r="24" spans="1:10">
      <c r="A24" s="46" t="s">
        <v>58</v>
      </c>
      <c r="B24" s="42" t="s">
        <v>100</v>
      </c>
      <c r="C24" s="44" t="s">
        <v>48</v>
      </c>
      <c r="D24" s="43"/>
      <c r="E24" s="41"/>
      <c r="F24" s="39"/>
      <c r="G24" s="39"/>
      <c r="H24" s="75"/>
      <c r="I24" s="25"/>
      <c r="J24" s="25"/>
    </row>
    <row r="25" spans="1:10">
      <c r="A25" s="29"/>
      <c r="B25" s="9" t="s">
        <v>93</v>
      </c>
      <c r="C25" s="26" t="s">
        <v>48</v>
      </c>
      <c r="D25" s="25"/>
      <c r="E25" s="33" t="s">
        <v>78</v>
      </c>
      <c r="F25" s="34">
        <f>'Показники затрат'!F37/'Показники продукту'!F14</f>
        <v>0</v>
      </c>
      <c r="G25" s="34">
        <f>'Показники затрат'!G37/'Показники продукту'!G14</f>
        <v>0</v>
      </c>
      <c r="H25" s="34">
        <f>'Показники затрат'!H37/'Показники продукту'!H14</f>
        <v>0</v>
      </c>
      <c r="I25" s="34">
        <f>'Показники затрат'!I37/'Показники продукту'!I14</f>
        <v>0</v>
      </c>
      <c r="J25" s="34">
        <f>'Показники затрат'!J37/'Показники продукту'!J14</f>
        <v>0</v>
      </c>
    </row>
    <row r="26" spans="1:10">
      <c r="A26" s="29"/>
      <c r="B26" s="9" t="s">
        <v>94</v>
      </c>
      <c r="C26" s="26" t="s">
        <v>48</v>
      </c>
      <c r="D26" s="25"/>
      <c r="E26" s="33" t="s">
        <v>78</v>
      </c>
      <c r="F26" s="34">
        <f>'Показники затрат'!F38/'Показники продукту'!F15</f>
        <v>0</v>
      </c>
      <c r="G26" s="34">
        <f>'Показники затрат'!G38/'Показники продукту'!G15</f>
        <v>0</v>
      </c>
      <c r="H26" s="34">
        <f>'Показники затрат'!H38/'Показники продукту'!H15</f>
        <v>0</v>
      </c>
      <c r="I26" s="34">
        <f>'Показники затрат'!I38/'Показники продукту'!I15</f>
        <v>0</v>
      </c>
      <c r="J26" s="34">
        <f>'Показники затрат'!J38/'Показники продукту'!J15</f>
        <v>0</v>
      </c>
    </row>
    <row r="27" spans="1:10">
      <c r="A27" s="29"/>
      <c r="B27" s="9" t="s">
        <v>95</v>
      </c>
      <c r="C27" s="33" t="s">
        <v>48</v>
      </c>
      <c r="D27" s="32"/>
      <c r="E27" s="33" t="s">
        <v>78</v>
      </c>
      <c r="F27" s="34">
        <f>'Показники затрат'!F39/'Показники продукту'!F16</f>
        <v>464.41281138790038</v>
      </c>
      <c r="G27" s="34">
        <f>'Показники затрат'!G39/'Показники продукту'!G16</f>
        <v>416.47842668024441</v>
      </c>
      <c r="H27" s="34">
        <f>'Показники затрат'!H39/'Показники продукту'!H16</f>
        <v>518.50800206504903</v>
      </c>
      <c r="I27" s="34">
        <f>'Показники затрат'!I39/'Показники продукту'!I16</f>
        <v>502.88286753246751</v>
      </c>
      <c r="J27" s="34">
        <f>'Показники затрат'!J39/'Показники продукту'!J16</f>
        <v>535.98691384950928</v>
      </c>
    </row>
    <row r="28" spans="1:10" ht="39">
      <c r="A28" s="46" t="s">
        <v>67</v>
      </c>
      <c r="B28" s="47" t="s">
        <v>74</v>
      </c>
      <c r="C28" s="44" t="s">
        <v>48</v>
      </c>
      <c r="D28" s="43"/>
      <c r="E28" s="41"/>
      <c r="F28" s="38">
        <f>'Показники затрат'!F52/'Показники продукту'!F13</f>
        <v>41.688266180203051</v>
      </c>
      <c r="G28" s="38">
        <f>'Показники затрат'!G52/'Показники продукту'!G13</f>
        <v>39.724124420278265</v>
      </c>
      <c r="H28" s="38">
        <f>'Показники затрат'!H52/'Показники продукту'!H13</f>
        <v>35.533165189928944</v>
      </c>
      <c r="I28" s="38">
        <f>'Показники затрат'!I52/'Показники продукту'!I13</f>
        <v>37.451839432841545</v>
      </c>
      <c r="J28" s="38">
        <f>'Показники затрат'!J52/'Показники продукту'!J13</f>
        <v>35.680278337300862</v>
      </c>
    </row>
    <row r="29" spans="1:10">
      <c r="A29" s="29"/>
      <c r="B29" s="9" t="s">
        <v>93</v>
      </c>
      <c r="C29" s="26" t="s">
        <v>48</v>
      </c>
      <c r="D29" s="25"/>
      <c r="E29" s="33" t="s">
        <v>78</v>
      </c>
      <c r="F29" s="38">
        <f>'Показники затрат'!F53/'Показники продукту'!F14</f>
        <v>37.374966592427619</v>
      </c>
      <c r="G29" s="38">
        <f>'Показники затрат'!G53/'Показники продукту'!G14</f>
        <v>36.566944538193276</v>
      </c>
      <c r="H29" s="38">
        <f>'Показники затрат'!H53/'Показники продукту'!H14</f>
        <v>35.442982388973967</v>
      </c>
      <c r="I29" s="38">
        <f>'Показники затрат'!I53/'Показники продукту'!I14</f>
        <v>38.60967134790792</v>
      </c>
      <c r="J29" s="38">
        <f>'Показники затрат'!J53/'Показники продукту'!J14</f>
        <v>36.049742029368964</v>
      </c>
    </row>
    <row r="30" spans="1:10">
      <c r="A30" s="29"/>
      <c r="B30" s="9" t="s">
        <v>94</v>
      </c>
      <c r="C30" s="26" t="s">
        <v>48</v>
      </c>
      <c r="D30" s="25"/>
      <c r="E30" s="33" t="s">
        <v>78</v>
      </c>
      <c r="F30" s="38">
        <f>'Показники затрат'!F54/'Показники продукту'!F15</f>
        <v>52.003889223359423</v>
      </c>
      <c r="G30" s="38">
        <f>'Показники затрат'!G54/'Показники продукту'!G15</f>
        <v>52.255571687840295</v>
      </c>
      <c r="H30" s="38">
        <f>'Показники затрат'!H54/'Показники продукту'!H15</f>
        <v>42.250922509225092</v>
      </c>
      <c r="I30" s="38">
        <f>'Показники затрат'!I54/'Показники продукту'!I15</f>
        <v>42.288891656288918</v>
      </c>
      <c r="J30" s="38">
        <f>'Показники затрат'!J54/'Показники продукту'!J15</f>
        <v>39.241334205362982</v>
      </c>
    </row>
    <row r="31" spans="1:10">
      <c r="A31" s="29"/>
      <c r="B31" s="9" t="s">
        <v>95</v>
      </c>
      <c r="C31" s="26" t="s">
        <v>48</v>
      </c>
      <c r="D31" s="25"/>
      <c r="E31" s="33" t="s">
        <v>78</v>
      </c>
      <c r="F31" s="38">
        <f>'Показники затрат'!F55/'Показники продукту'!F16</f>
        <v>52.669039145907476</v>
      </c>
      <c r="G31" s="38">
        <f>'Показники затрат'!G55/'Показники продукту'!G16</f>
        <v>43.466328920570263</v>
      </c>
      <c r="H31" s="38">
        <f>'Показники затрат'!H55/'Показники продукту'!H16</f>
        <v>30.258822922044398</v>
      </c>
      <c r="I31" s="38">
        <f>'Показники затрат'!I55/'Показники продукту'!I16</f>
        <v>29.261994805194803</v>
      </c>
      <c r="J31" s="38">
        <f>'Показники затрат'!J55/'Показники продукту'!J16</f>
        <v>31.1886586695747</v>
      </c>
    </row>
    <row r="32" spans="1:10">
      <c r="A32" s="46" t="s">
        <v>70</v>
      </c>
      <c r="B32" s="37" t="s">
        <v>71</v>
      </c>
      <c r="C32" s="44" t="s">
        <v>48</v>
      </c>
      <c r="D32" s="36"/>
      <c r="E32" s="33"/>
      <c r="F32" s="32"/>
      <c r="G32" s="32"/>
      <c r="H32" s="25"/>
      <c r="I32" s="25"/>
      <c r="J32" s="25"/>
    </row>
    <row r="33" spans="1:10">
      <c r="A33" s="32"/>
      <c r="B33" s="9" t="s">
        <v>93</v>
      </c>
      <c r="C33" s="26" t="s">
        <v>48</v>
      </c>
      <c r="D33" s="25"/>
      <c r="E33" s="33" t="s">
        <v>78</v>
      </c>
      <c r="F33" s="91">
        <f>'Показники затрат'!F57/'Показники продукту'!F14</f>
        <v>92.245557906458799</v>
      </c>
      <c r="G33" s="91">
        <f>'Показники затрат'!G57/'Показники продукту'!G14</f>
        <v>93.189910001124986</v>
      </c>
      <c r="H33" s="91">
        <f>'Показники затрат'!H57/'Показники продукту'!H14</f>
        <v>59.54099030117407</v>
      </c>
      <c r="I33" s="91">
        <f>'Показники затрат'!I57/'Показники продукту'!I14</f>
        <v>67.547997683509479</v>
      </c>
      <c r="J33" s="91">
        <f>'Показники затрат'!J57/'Показники продукту'!J14</f>
        <v>18.124090488159808</v>
      </c>
    </row>
    <row r="34" spans="1:10">
      <c r="A34" s="32"/>
      <c r="B34" s="9" t="s">
        <v>94</v>
      </c>
      <c r="C34" s="26" t="s">
        <v>48</v>
      </c>
      <c r="D34" s="25"/>
      <c r="E34" s="33" t="s">
        <v>78</v>
      </c>
      <c r="F34" s="91">
        <f>'Показники затрат'!F58/'Показники продукту'!F15</f>
        <v>206.02046959662854</v>
      </c>
      <c r="G34" s="91">
        <f>'Показники затрат'!G58/'Показники продукту'!G15</f>
        <v>207.01754385964912</v>
      </c>
      <c r="H34" s="91">
        <f>'Показники затрат'!H58/'Показники продукту'!H15</f>
        <v>161.21792742927428</v>
      </c>
      <c r="I34" s="91">
        <f>'Показники затрат'!I58/'Показники продукту'!I15</f>
        <v>163.22562266500623</v>
      </c>
      <c r="J34" s="91">
        <f>'Показники затрат'!J58/'Показники продукту'!J15</f>
        <v>0</v>
      </c>
    </row>
    <row r="35" spans="1:10">
      <c r="A35" s="32"/>
      <c r="B35" s="9" t="s">
        <v>95</v>
      </c>
      <c r="C35" s="26" t="s">
        <v>48</v>
      </c>
      <c r="D35" s="25"/>
      <c r="E35" s="33" t="s">
        <v>78</v>
      </c>
      <c r="F35" s="91">
        <f>'Показники затрат'!F59/'Показники продукту'!F16</f>
        <v>0</v>
      </c>
      <c r="G35" s="91">
        <f>'Показники затрат'!G59/'Показники продукту'!G16</f>
        <v>0</v>
      </c>
      <c r="H35" s="91">
        <f>'Показники затрат'!H59/'Показники продукту'!H16</f>
        <v>0</v>
      </c>
      <c r="I35" s="91">
        <f>'Показники затрат'!I59/'Показники продукту'!I16</f>
        <v>0</v>
      </c>
      <c r="J35" s="91">
        <f>'Показники затрат'!J59/'Показники продукту'!J16</f>
        <v>0</v>
      </c>
    </row>
    <row r="36" spans="1:10">
      <c r="A36" s="42">
        <v>2</v>
      </c>
      <c r="B36" s="42" t="s">
        <v>65</v>
      </c>
      <c r="C36" s="44" t="s">
        <v>48</v>
      </c>
      <c r="D36" s="43"/>
      <c r="E36" s="41"/>
      <c r="F36" s="34">
        <f>'Показники затрат'!F8/'Показники продукту'!F9</f>
        <v>251938.96968401485</v>
      </c>
      <c r="G36" s="34">
        <f>'Показники затрат'!G8/'Показники продукту'!G9</f>
        <v>252512.58954971854</v>
      </c>
      <c r="H36" s="34">
        <f>'Показники затрат'!H8/'Показники продукту'!H9</f>
        <v>258613.01052419355</v>
      </c>
      <c r="I36" s="34">
        <f>'Показники затрат'!I8/'Показники продукту'!I9</f>
        <v>256972.03598360656</v>
      </c>
      <c r="J36" s="34">
        <f>'Показники затрат'!J8/'Показники продукту'!J9</f>
        <v>277689.58333333331</v>
      </c>
    </row>
    <row r="37" spans="1:10">
      <c r="A37" s="9"/>
      <c r="B37" s="9" t="s">
        <v>93</v>
      </c>
      <c r="C37" s="26" t="s">
        <v>48</v>
      </c>
      <c r="D37" s="25"/>
      <c r="E37" s="33" t="s">
        <v>78</v>
      </c>
      <c r="F37" s="34">
        <f>'Показники затрат'!F9/'Показники продукту'!F10</f>
        <v>230063.83085626911</v>
      </c>
      <c r="G37" s="34">
        <f>'Показники затрат'!G9/'Показники продукту'!G10</f>
        <v>231108.97120743035</v>
      </c>
      <c r="H37" s="34">
        <f>'Показники затрат'!H9/'Показники продукту'!H10</f>
        <v>233287.27172413791</v>
      </c>
      <c r="I37" s="34">
        <f>'Показники затрат'!I9/'Показники продукту'!I10</f>
        <v>233050.51397887323</v>
      </c>
      <c r="J37" s="34">
        <f>'Показники затрат'!J9/'Показники продукту'!J10</f>
        <v>240721.20141342757</v>
      </c>
    </row>
    <row r="38" spans="1:10">
      <c r="A38" s="9"/>
      <c r="B38" s="9" t="s">
        <v>94</v>
      </c>
      <c r="C38" s="26" t="s">
        <v>48</v>
      </c>
      <c r="D38" s="25"/>
      <c r="E38" s="33" t="s">
        <v>78</v>
      </c>
      <c r="F38" s="34">
        <f>'Показники затрат'!F10/'Показники продукту'!F11</f>
        <v>303748.33805970149</v>
      </c>
      <c r="G38" s="34">
        <f>'Показники затрат'!G10/'Показники продукту'!G11</f>
        <v>306452.6390909091</v>
      </c>
      <c r="H38" s="34">
        <f>'Показники затрат'!H10/'Показники продукту'!H11</f>
        <v>343286.32387096772</v>
      </c>
      <c r="I38" s="34">
        <f>'Показники затрат'!I10/'Показники продукту'!I11</f>
        <v>337787.1698387097</v>
      </c>
      <c r="J38" s="34">
        <f>'Показники затрат'!J10/'Показники продукту'!J11</f>
        <v>370135.59322033898</v>
      </c>
    </row>
    <row r="39" spans="1:10">
      <c r="A39" s="9"/>
      <c r="B39" s="9" t="s">
        <v>95</v>
      </c>
      <c r="C39" s="26" t="s">
        <v>48</v>
      </c>
      <c r="D39" s="25"/>
      <c r="E39" s="33" t="s">
        <v>78</v>
      </c>
      <c r="F39" s="34">
        <f>'Показники затрат'!F11/'Показники продукту'!F12</f>
        <v>277508.01631944446</v>
      </c>
      <c r="G39" s="34">
        <f>'Показники затрат'!G11/'Показники продукту'!G12</f>
        <v>275799.57187500002</v>
      </c>
      <c r="H39" s="34">
        <f>'Показники затрат'!H11/'Показники продукту'!H12</f>
        <v>273159.6690277778</v>
      </c>
      <c r="I39" s="34">
        <f>'Показники затрат'!I11/'Показники продукту'!I12</f>
        <v>269529.5990140845</v>
      </c>
      <c r="J39" s="34">
        <f>'Показники затрат'!J11/'Показники продукту'!J12</f>
        <v>313977.53623188403</v>
      </c>
    </row>
    <row r="40" spans="1:10">
      <c r="A40" s="45" t="s">
        <v>83</v>
      </c>
      <c r="B40" s="42" t="s">
        <v>53</v>
      </c>
      <c r="C40" s="44" t="s">
        <v>48</v>
      </c>
      <c r="D40" s="43"/>
      <c r="E40" s="41"/>
      <c r="F40" s="34">
        <f>'Показники затрат'!F12/'Показники продукту'!F9</f>
        <v>39207.665910780663</v>
      </c>
      <c r="G40" s="34">
        <f>'Показники затрат'!G12/'Показники продукту'!G9</f>
        <v>39561.876210131333</v>
      </c>
      <c r="H40" s="34">
        <f>'Показники затрат'!H12/'Показники продукту'!H9</f>
        <v>57688.023487903221</v>
      </c>
      <c r="I40" s="34">
        <f>'Показники затрат'!I12/'Показники продукту'!I9</f>
        <v>57737.793278688521</v>
      </c>
      <c r="J40" s="34">
        <f>'Показники затрат'!J12/'Показники продукту'!J9</f>
        <v>59205.208333333336</v>
      </c>
    </row>
    <row r="41" spans="1:10">
      <c r="A41" s="28"/>
      <c r="B41" s="9" t="s">
        <v>93</v>
      </c>
      <c r="C41" s="26" t="s">
        <v>48</v>
      </c>
      <c r="D41" s="25"/>
      <c r="E41" s="33" t="s">
        <v>78</v>
      </c>
      <c r="F41" s="34">
        <f>'Показники затрат'!F13/'Показники продукту'!F10</f>
        <v>46455.975321100916</v>
      </c>
      <c r="G41" s="34">
        <f>'Показники затрат'!G13/'Показники продукту'!G10</f>
        <v>47020.601671826626</v>
      </c>
      <c r="H41" s="34">
        <f>'Показники затрат'!H13/'Показники продукту'!H10</f>
        <v>63073.061689655173</v>
      </c>
      <c r="I41" s="34">
        <f>'Показники затрат'!I13/'Показники продукту'!I10</f>
        <v>63531.361478873238</v>
      </c>
      <c r="J41" s="34">
        <f>'Показники затрат'!J13/'Показники продукту'!J10</f>
        <v>61321.55477031802</v>
      </c>
    </row>
    <row r="42" spans="1:10">
      <c r="A42" s="28"/>
      <c r="B42" s="9" t="s">
        <v>94</v>
      </c>
      <c r="C42" s="26" t="s">
        <v>48</v>
      </c>
      <c r="D42" s="25"/>
      <c r="E42" s="33" t="s">
        <v>78</v>
      </c>
      <c r="F42" s="34">
        <f>'Показники затрат'!F14/'Показники продукту'!F11</f>
        <v>80127.684776119408</v>
      </c>
      <c r="G42" s="34">
        <f>'Показники затрат'!G14/'Показники продукту'!G11</f>
        <v>81301.323939393944</v>
      </c>
      <c r="H42" s="34">
        <f>'Показники затрат'!H14/'Показники продукту'!H11</f>
        <v>121564.51612903226</v>
      </c>
      <c r="I42" s="34">
        <f>'Показники затрат'!I14/'Показники продукту'!I11</f>
        <v>119607.25467741936</v>
      </c>
      <c r="J42" s="34">
        <f>'Показники затрат'!J14/'Показники продукту'!J11</f>
        <v>121347.45762711864</v>
      </c>
    </row>
    <row r="43" spans="1:10">
      <c r="A43" s="28"/>
      <c r="B43" s="9" t="s">
        <v>95</v>
      </c>
      <c r="C43" s="26" t="s">
        <v>48</v>
      </c>
      <c r="D43" s="25"/>
      <c r="E43" s="33" t="s">
        <v>78</v>
      </c>
      <c r="F43" s="34">
        <f>'Показники затрат'!F15/'Показники продукту'!F12</f>
        <v>3708.7878472222219</v>
      </c>
      <c r="G43" s="34">
        <f>'Показники затрат'!G15/'Показники продукту'!G12</f>
        <v>3700.9604166666668</v>
      </c>
      <c r="H43" s="34">
        <f>'Показники затрат'!H15/'Показники продукту'!H12</f>
        <v>19340.77611111111</v>
      </c>
      <c r="I43" s="34">
        <f>'Показники затрат'!I15/'Показники продукту'!I12</f>
        <v>19137.230070422534</v>
      </c>
      <c r="J43" s="34">
        <f>'Показники затрат'!J15/'Показники продукту'!J12</f>
        <v>28297.101449275364</v>
      </c>
    </row>
    <row r="44" spans="1:10">
      <c r="A44" s="46" t="s">
        <v>84</v>
      </c>
      <c r="B44" s="42" t="s">
        <v>54</v>
      </c>
      <c r="C44" s="44" t="s">
        <v>48</v>
      </c>
      <c r="D44" s="43"/>
      <c r="E44" s="41"/>
      <c r="F44" s="34">
        <f>'Показники затрат'!F20/'Показники продукту'!F9</f>
        <v>1972.6426022304831</v>
      </c>
      <c r="G44" s="34">
        <f>'Показники затрат'!G20/'Показники продукту'!G9</f>
        <v>1800.0174296435273</v>
      </c>
      <c r="H44" s="34">
        <f>'Показники затрат'!H20/'Показники продукту'!H9</f>
        <v>2436.0638911290321</v>
      </c>
      <c r="I44" s="34">
        <f>'Показники затрат'!I20/'Показники продукту'!I9</f>
        <v>2187.0718237704918</v>
      </c>
      <c r="J44" s="34">
        <f>'Показники затрат'!J20/'Показники продукту'!J9</f>
        <v>3066.6666666666665</v>
      </c>
    </row>
    <row r="45" spans="1:10">
      <c r="A45" s="29"/>
      <c r="B45" s="9" t="s">
        <v>93</v>
      </c>
      <c r="C45" s="26" t="s">
        <v>48</v>
      </c>
      <c r="D45" s="25"/>
      <c r="E45" s="33" t="s">
        <v>78</v>
      </c>
      <c r="F45" s="34">
        <f>'Показники затрат'!F21/'Показники продукту'!F10</f>
        <v>2106.4220183486241</v>
      </c>
      <c r="G45" s="34">
        <f>'Показники затрат'!G21/'Показники продукту'!G10</f>
        <v>1955.6407739938079</v>
      </c>
      <c r="H45" s="34">
        <f>'Показники затрат'!H21/'Показники продукту'!H10</f>
        <v>2616.248275862069</v>
      </c>
      <c r="I45" s="34">
        <f>'Показники затрат'!I21/'Показники продукту'!I10</f>
        <v>2452.8870774647889</v>
      </c>
      <c r="J45" s="34">
        <f>'Показники затрат'!J21/'Показники продукту'!J10</f>
        <v>3280.5653710247348</v>
      </c>
    </row>
    <row r="46" spans="1:10" ht="14.25" customHeight="1">
      <c r="A46" s="29"/>
      <c r="B46" s="9" t="s">
        <v>94</v>
      </c>
      <c r="C46" s="26" t="s">
        <v>48</v>
      </c>
      <c r="D46" s="25"/>
      <c r="E46" s="33" t="s">
        <v>78</v>
      </c>
      <c r="F46" s="34">
        <f>'Показники затрат'!F22/'Показники продукту'!F11</f>
        <v>4341.5182089552236</v>
      </c>
      <c r="G46" s="34">
        <f>'Показники затрат'!G22/'Показники продукту'!G11</f>
        <v>4138.4633333333331</v>
      </c>
      <c r="H46" s="34">
        <f>'Показники затрат'!H22/'Показники продукту'!H11</f>
        <v>5370.9677419354839</v>
      </c>
      <c r="I46" s="34">
        <f>'Показники затрат'!I22/'Показники продукту'!I11</f>
        <v>5001.6964516129028</v>
      </c>
      <c r="J46" s="34">
        <f>'Показники затрат'!J22/'Показники продукту'!J11</f>
        <v>7162.7118644067796</v>
      </c>
    </row>
    <row r="47" spans="1:10">
      <c r="A47" s="29"/>
      <c r="B47" s="9" t="s">
        <v>95</v>
      </c>
      <c r="C47" s="26" t="s">
        <v>48</v>
      </c>
      <c r="D47" s="25"/>
      <c r="E47" s="33" t="s">
        <v>78</v>
      </c>
      <c r="F47" s="34">
        <f>'Показники затрат'!F23/'Показники продукту'!F12</f>
        <v>566.66666666666663</v>
      </c>
      <c r="G47" s="34">
        <f>'Показники затрат'!G23/'Показники продукту'!G12</f>
        <v>379.15791666666667</v>
      </c>
      <c r="H47" s="34">
        <f>'Показники затрат'!H23/'Показники продукту'!H12</f>
        <v>809.55340277777782</v>
      </c>
      <c r="I47" s="34">
        <f>'Показники затрат'!I23/'Показники продукту'!I12</f>
        <v>426.52070422535212</v>
      </c>
      <c r="J47" s="34">
        <f>'Показники затрат'!J23/'Показники продукту'!J12</f>
        <v>876.8115942028985</v>
      </c>
    </row>
    <row r="48" spans="1:10">
      <c r="A48" s="46" t="s">
        <v>85</v>
      </c>
      <c r="B48" s="42" t="s">
        <v>52</v>
      </c>
      <c r="C48" s="44" t="s">
        <v>48</v>
      </c>
      <c r="D48" s="43"/>
      <c r="E48" s="41"/>
      <c r="F48" s="34">
        <f>'Показники затрат'!F28/'Показники продукту'!F9</f>
        <v>7995.0101486988851</v>
      </c>
      <c r="G48" s="34">
        <f>'Показники затрат'!G28/'Показники продукту'!G9</f>
        <v>7466.1592495309578</v>
      </c>
      <c r="H48" s="34">
        <f>'Показники затрат'!H28/'Показники продукту'!H9</f>
        <v>10318.897721774192</v>
      </c>
      <c r="I48" s="34">
        <f>'Показники затрат'!I28/'Показники продукту'!I9</f>
        <v>9335.2983811475424</v>
      </c>
      <c r="J48" s="34">
        <f>'Показники затрат'!J28/'Показники продукту'!J9</f>
        <v>14241.875</v>
      </c>
    </row>
    <row r="49" spans="1:10">
      <c r="A49" s="29"/>
      <c r="B49" s="9" t="s">
        <v>93</v>
      </c>
      <c r="C49" s="26" t="s">
        <v>48</v>
      </c>
      <c r="D49" s="25"/>
      <c r="E49" s="33" t="s">
        <v>78</v>
      </c>
      <c r="F49" s="34">
        <f>'Показники затрат'!F29/'Показники продукту'!F10</f>
        <v>6009.0763302752293</v>
      </c>
      <c r="G49" s="34">
        <f>'Показники затрат'!G29/'Показники продукту'!G10</f>
        <v>5230.6373374613004</v>
      </c>
      <c r="H49" s="34">
        <f>'Показники затрат'!H29/'Показники продукту'!H10</f>
        <v>8088.8707241379307</v>
      </c>
      <c r="I49" s="34">
        <f>'Показники затрат'!I29/'Показники продукту'!I10</f>
        <v>6917.8645774647885</v>
      </c>
      <c r="J49" s="34">
        <f>'Показники затрат'!J29/'Показники продукту'!J10</f>
        <v>10922.261484098939</v>
      </c>
    </row>
    <row r="50" spans="1:10">
      <c r="A50" s="29"/>
      <c r="B50" s="9" t="s">
        <v>94</v>
      </c>
      <c r="C50" s="26" t="s">
        <v>48</v>
      </c>
      <c r="D50" s="25"/>
      <c r="E50" s="33" t="s">
        <v>78</v>
      </c>
      <c r="F50" s="34">
        <f>'Показники затрат'!F30/'Показники продукту'!F11</f>
        <v>13590.26119402985</v>
      </c>
      <c r="G50" s="34">
        <f>'Показники затрат'!G30/'Показники продукту'!G11</f>
        <v>13095.28090909091</v>
      </c>
      <c r="H50" s="34">
        <f>'Показники затрат'!H30/'Показники продукту'!H11</f>
        <v>15259.26129032258</v>
      </c>
      <c r="I50" s="34">
        <f>'Показники затрат'!I30/'Показники продукту'!I11</f>
        <v>14351.335161290323</v>
      </c>
      <c r="J50" s="34">
        <f>'Показники затрат'!J30/'Показники продукту'!J11</f>
        <v>21316.949152542373</v>
      </c>
    </row>
    <row r="51" spans="1:10">
      <c r="A51" s="29"/>
      <c r="B51" s="9" t="s">
        <v>95</v>
      </c>
      <c r="C51" s="26" t="s">
        <v>48</v>
      </c>
      <c r="D51" s="25"/>
      <c r="E51" s="33" t="s">
        <v>78</v>
      </c>
      <c r="F51" s="34">
        <f>'Показники затрат'!F31/'Показники продукту'!F12</f>
        <v>9901.3888888888887</v>
      </c>
      <c r="G51" s="34">
        <f>'Показники затрат'!G31/'Показники продукту'!G12</f>
        <v>9900.5450000000001</v>
      </c>
      <c r="H51" s="34">
        <f>'Показники затрат'!H31/'Показники продукту'!H12</f>
        <v>12682.823333333334</v>
      </c>
      <c r="I51" s="34">
        <f>'Показники затрат'!I31/'Показники продукту'!I12</f>
        <v>11980.065422535212</v>
      </c>
      <c r="J51" s="34">
        <f>'Показники затрат'!J31/'Показники продукту'!J12</f>
        <v>18024.63768115942</v>
      </c>
    </row>
    <row r="52" spans="1:10" ht="18" customHeight="1">
      <c r="A52" s="46" t="s">
        <v>86</v>
      </c>
      <c r="B52" s="42" t="s">
        <v>68</v>
      </c>
      <c r="C52" s="44" t="s">
        <v>48</v>
      </c>
      <c r="D52" s="43"/>
      <c r="E52" s="41"/>
      <c r="F52" s="34">
        <f>'Показники затрат'!F36/'Показники продукту'!F9</f>
        <v>1697.9553903345725</v>
      </c>
      <c r="G52" s="34">
        <f>'Показники затрат'!G36/'Показники продукту'!G9</f>
        <v>1534.6409568480301</v>
      </c>
      <c r="H52" s="34">
        <f>'Показники затрат'!H36/'Показники продукту'!H9</f>
        <v>2024.8991935483871</v>
      </c>
      <c r="I52" s="34">
        <f>'Показники затрат'!I36/'Показники продукту'!I9</f>
        <v>1983.7080327868853</v>
      </c>
      <c r="J52" s="34">
        <f>'Показники затрат'!J36/'Показники продукту'!J9</f>
        <v>2047.9166666666667</v>
      </c>
    </row>
    <row r="53" spans="1:10">
      <c r="A53" s="29"/>
      <c r="B53" s="9" t="s">
        <v>93</v>
      </c>
      <c r="C53" s="26" t="s">
        <v>48</v>
      </c>
      <c r="D53" s="25"/>
      <c r="E53" s="33" t="s">
        <v>78</v>
      </c>
      <c r="F53" s="34">
        <f>'Показники затрат'!F37/'Показники продукту'!F10</f>
        <v>0</v>
      </c>
      <c r="G53" s="34">
        <f>'Показники затрат'!G37/'Показники продукту'!G10</f>
        <v>0</v>
      </c>
      <c r="H53" s="34">
        <f>'Показники затрат'!H37/'Показники продукту'!H10</f>
        <v>0</v>
      </c>
      <c r="I53" s="34">
        <f>'Показники затрат'!I37/'Показники продукту'!I10</f>
        <v>0</v>
      </c>
      <c r="J53" s="34">
        <f>'Показники затрат'!J37/'Показники продукту'!J10</f>
        <v>0</v>
      </c>
    </row>
    <row r="54" spans="1:10">
      <c r="A54" s="29"/>
      <c r="B54" s="9" t="s">
        <v>94</v>
      </c>
      <c r="C54" s="26" t="s">
        <v>48</v>
      </c>
      <c r="D54" s="25"/>
      <c r="E54" s="33" t="s">
        <v>78</v>
      </c>
      <c r="F54" s="34">
        <f>'Показники затрат'!F38/'Показники продукту'!F11</f>
        <v>0</v>
      </c>
      <c r="G54" s="34">
        <f>'Показники затрат'!G38/'Показники продукту'!G11</f>
        <v>0</v>
      </c>
      <c r="H54" s="34">
        <f>'Показники затрат'!H38/'Показники продукту'!H11</f>
        <v>0</v>
      </c>
      <c r="I54" s="34">
        <f>'Показники затрат'!I38/'Показники продукту'!I11</f>
        <v>0</v>
      </c>
      <c r="J54" s="34">
        <f>'Показники затрат'!J38/'Показники продукту'!J11</f>
        <v>0</v>
      </c>
    </row>
    <row r="55" spans="1:10">
      <c r="A55" s="29"/>
      <c r="B55" s="9" t="s">
        <v>95</v>
      </c>
      <c r="C55" s="33" t="s">
        <v>48</v>
      </c>
      <c r="D55" s="32"/>
      <c r="E55" s="33" t="s">
        <v>78</v>
      </c>
      <c r="F55" s="34">
        <f>'Показники затрат'!F39/'Показники продукту'!F12</f>
        <v>6343.75</v>
      </c>
      <c r="G55" s="34">
        <f>'Показники затрат'!G39/'Показники продукту'!G12</f>
        <v>5680.3029861111108</v>
      </c>
      <c r="H55" s="34">
        <f>'Показники затрат'!H39/'Показники продукту'!H12</f>
        <v>6974.6527777777774</v>
      </c>
      <c r="I55" s="34">
        <f>'Показники затрат'!I39/'Показники продукту'!I12</f>
        <v>6817.2501408450707</v>
      </c>
      <c r="J55" s="34">
        <f>'Показники затрат'!J39/'Показники продукту'!J12</f>
        <v>7123.188405797101</v>
      </c>
    </row>
    <row r="56" spans="1:10" ht="39">
      <c r="A56" s="46" t="s">
        <v>87</v>
      </c>
      <c r="B56" s="47" t="s">
        <v>74</v>
      </c>
      <c r="C56" s="44" t="s">
        <v>48</v>
      </c>
      <c r="D56" s="43"/>
      <c r="E56" s="41"/>
      <c r="F56" s="38">
        <f>'Показники затрат'!F52/'Показники продукту'!F9</f>
        <v>976.96219330855024</v>
      </c>
      <c r="G56" s="38">
        <f>'Показники затрат'!G52/'Показники продукту'!G9</f>
        <v>932.06360225140713</v>
      </c>
      <c r="H56" s="38">
        <f>'Показники затрат'!H52/'Показники продукту'!H9</f>
        <v>816.61804435483884</v>
      </c>
      <c r="I56" s="38">
        <f>'Показники затрат'!I52/'Показники продукту'!I9</f>
        <v>801.07028688524599</v>
      </c>
      <c r="J56" s="38">
        <f>'Показники затрат'!J52/'Показники продукту'!J9</f>
        <v>811.875</v>
      </c>
    </row>
    <row r="57" spans="1:10">
      <c r="A57" s="29"/>
      <c r="B57" s="9" t="s">
        <v>93</v>
      </c>
      <c r="C57" s="26" t="s">
        <v>48</v>
      </c>
      <c r="D57" s="25"/>
      <c r="E57" s="33" t="s">
        <v>78</v>
      </c>
      <c r="F57" s="38">
        <f>'Показники затрат'!F53/'Показники продукту'!F10</f>
        <v>1026.3828746177371</v>
      </c>
      <c r="G57" s="38">
        <f>'Показники затрат'!G53/'Показники продукту'!G10</f>
        <v>1006.3268421052632</v>
      </c>
      <c r="H57" s="38">
        <f>'Показники затрат'!H53/'Показники продукту'!H10</f>
        <v>957.69382758620702</v>
      </c>
      <c r="I57" s="38">
        <f>'Показники затрат'!I53/'Показники продукту'!I10</f>
        <v>939.00352112676057</v>
      </c>
      <c r="J57" s="38">
        <f>'Показники затрат'!J53/'Показники продукту'!J10</f>
        <v>962.89752650176683</v>
      </c>
    </row>
    <row r="58" spans="1:10">
      <c r="A58" s="29"/>
      <c r="B58" s="9" t="s">
        <v>94</v>
      </c>
      <c r="C58" s="26" t="s">
        <v>48</v>
      </c>
      <c r="D58" s="25"/>
      <c r="E58" s="33" t="s">
        <v>78</v>
      </c>
      <c r="F58" s="38">
        <f>'Показники затрат'!F54/'Показники продукту'!F11</f>
        <v>1289.2307462686567</v>
      </c>
      <c r="G58" s="38">
        <f>'Показники затрат'!G54/'Показники продукту'!G11</f>
        <v>1308.7645454545454</v>
      </c>
      <c r="H58" s="38">
        <f>'Показники затрат'!H54/'Показники продукту'!H11</f>
        <v>1108.0645161290322</v>
      </c>
      <c r="I58" s="38">
        <f>'Показники затрат'!I54/'Показники продукту'!I11</f>
        <v>1095.4187096774194</v>
      </c>
      <c r="J58" s="38">
        <f>'Показники затрат'!J54/'Показники продукту'!J11</f>
        <v>1016.9491525423729</v>
      </c>
    </row>
    <row r="59" spans="1:10">
      <c r="A59" s="29"/>
      <c r="B59" s="9" t="s">
        <v>95</v>
      </c>
      <c r="C59" s="33" t="s">
        <v>48</v>
      </c>
      <c r="D59" s="25"/>
      <c r="E59" s="33" t="s">
        <v>78</v>
      </c>
      <c r="F59" s="38">
        <f>'Показники затрат'!F55/'Показники продукту'!F12</f>
        <v>719.44444444444446</v>
      </c>
      <c r="G59" s="38">
        <f>'Показники затрат'!G55/'Показники продукту'!G12</f>
        <v>592.83243055555556</v>
      </c>
      <c r="H59" s="38">
        <f>'Показники затрат'!H55/'Показники продукту'!H12</f>
        <v>407.02319444444441</v>
      </c>
      <c r="I59" s="38">
        <f>'Показники затрат'!I55/'Показники продукту'!I12</f>
        <v>396.68549295774648</v>
      </c>
      <c r="J59" s="38">
        <f>'Показники затрат'!J55/'Показники продукту'!J12</f>
        <v>414.49275362318838</v>
      </c>
    </row>
    <row r="60" spans="1:10" s="88" customFormat="1">
      <c r="A60" s="85" t="s">
        <v>88</v>
      </c>
      <c r="B60" s="83" t="s">
        <v>114</v>
      </c>
      <c r="C60" s="75" t="s">
        <v>48</v>
      </c>
      <c r="D60" s="75"/>
      <c r="E60" s="86" t="s">
        <v>78</v>
      </c>
      <c r="F60" s="87">
        <f>'Показники затрат'!F56/'Показники продукту'!F13</f>
        <v>92.843044892131971</v>
      </c>
      <c r="G60" s="87">
        <f>'Показники затрат'!G56/'Показники продукту'!G13</f>
        <v>93.60028066528065</v>
      </c>
      <c r="H60" s="87">
        <f>'Показники затрат'!H56/'Показники продукту'!H13</f>
        <v>63.926971664181075</v>
      </c>
      <c r="I60" s="87">
        <f>'Показники затрат'!I56/'Показники продукту'!I13</f>
        <v>69.811685188733478</v>
      </c>
      <c r="J60" s="87">
        <f>'Показники затрат'!J56/'Показники продукту'!J13</f>
        <v>12.543490203259477</v>
      </c>
    </row>
    <row r="61" spans="1:10">
      <c r="A61" s="25"/>
      <c r="B61" s="9" t="s">
        <v>93</v>
      </c>
      <c r="C61" s="26" t="s">
        <v>48</v>
      </c>
      <c r="D61" s="25"/>
      <c r="E61" s="33" t="s">
        <v>78</v>
      </c>
      <c r="F61" s="38">
        <f>'Показники затрат'!F57/'Показники продукту'!F14</f>
        <v>92.245557906458799</v>
      </c>
      <c r="G61" s="38">
        <f>'Показники затрат'!G57/'Показники продукту'!G14</f>
        <v>93.189910001124986</v>
      </c>
      <c r="H61" s="38">
        <f>'Показники затрат'!H57/'Показники продукту'!H14</f>
        <v>59.54099030117407</v>
      </c>
      <c r="I61" s="38">
        <f>'Показники затрат'!I57/'Показники продукту'!I14</f>
        <v>67.547997683509479</v>
      </c>
      <c r="J61" s="38">
        <f>'Показники затрат'!J57/'Показники продукту'!J14</f>
        <v>18.124090488159808</v>
      </c>
    </row>
    <row r="62" spans="1:10">
      <c r="A62" s="25"/>
      <c r="B62" s="9" t="s">
        <v>94</v>
      </c>
      <c r="C62" s="26" t="s">
        <v>48</v>
      </c>
      <c r="D62" s="25"/>
      <c r="E62" s="33" t="s">
        <v>78</v>
      </c>
      <c r="F62" s="38">
        <f>'Показники затрат'!F58/'Показники продукту'!F15</f>
        <v>206.02046959662854</v>
      </c>
      <c r="G62" s="38">
        <f>'Показники затрат'!G58/'Показники продукту'!G15</f>
        <v>207.01754385964912</v>
      </c>
      <c r="H62" s="38">
        <f>'Показники затрат'!H58/'Показники продукту'!H15</f>
        <v>161.21792742927428</v>
      </c>
      <c r="I62" s="38">
        <f>'Показники затрат'!I58/'Показники продукту'!I15</f>
        <v>163.22562266500623</v>
      </c>
      <c r="J62" s="38">
        <f>'Показники затрат'!J58/'Показники продукту'!J15</f>
        <v>0</v>
      </c>
    </row>
    <row r="63" spans="1:10">
      <c r="A63" s="25"/>
      <c r="B63" s="9" t="s">
        <v>95</v>
      </c>
      <c r="C63" s="33" t="s">
        <v>48</v>
      </c>
      <c r="D63" s="25"/>
      <c r="E63" s="33" t="s">
        <v>78</v>
      </c>
      <c r="F63" s="38">
        <f>'Показники затрат'!F59/'Показники продукту'!F16</f>
        <v>0</v>
      </c>
      <c r="G63" s="38">
        <f>'Показники затрат'!G59/'Показники продукту'!G16</f>
        <v>0</v>
      </c>
      <c r="H63" s="38">
        <f>'Показники затрат'!H59/'Показники продукту'!H16</f>
        <v>0</v>
      </c>
      <c r="I63" s="38">
        <f>'Показники затрат'!I59/'Показники продукту'!I16</f>
        <v>0</v>
      </c>
      <c r="J63" s="38">
        <f>'Показники затрат'!J59/'Показники продукту'!J16</f>
        <v>0</v>
      </c>
    </row>
    <row r="64" spans="1:10" ht="39">
      <c r="A64" s="25">
        <v>3</v>
      </c>
      <c r="B64" s="68" t="s">
        <v>105</v>
      </c>
      <c r="C64" s="55" t="s">
        <v>96</v>
      </c>
      <c r="D64" s="55"/>
      <c r="E64" s="66" t="s">
        <v>78</v>
      </c>
      <c r="F64" s="67"/>
      <c r="G64" s="67"/>
      <c r="H64" s="67"/>
      <c r="I64" s="25"/>
      <c r="J64" s="25"/>
    </row>
    <row r="65" spans="1:10">
      <c r="A65" s="25"/>
      <c r="B65" s="65" t="s">
        <v>93</v>
      </c>
      <c r="C65" s="55" t="s">
        <v>96</v>
      </c>
      <c r="D65" s="55"/>
      <c r="E65" s="66" t="s">
        <v>78</v>
      </c>
      <c r="F65" s="67">
        <f>'Показники затрат'!F17/'Показники продукту'!F34</f>
        <v>7.9310111388265436E-2</v>
      </c>
      <c r="G65" s="67">
        <f>'Показники затрат'!G17/'Показники продукту'!G34</f>
        <v>6.26726934713666E-2</v>
      </c>
      <c r="H65" s="67">
        <f>'Показники затрат'!H17/'Показники продукту'!H34</f>
        <v>7.1074445722444771E-2</v>
      </c>
      <c r="I65" s="67">
        <f>'Показники затрат'!I17/'Показники продукту'!I34</f>
        <v>7.0631221988656651E-2</v>
      </c>
      <c r="J65" s="67">
        <f>'Показники затрат'!J17/'Показники продукту'!J34</f>
        <v>6.9805259191686828E-2</v>
      </c>
    </row>
    <row r="66" spans="1:10">
      <c r="A66" s="25"/>
      <c r="B66" s="65" t="s">
        <v>94</v>
      </c>
      <c r="C66" s="55" t="s">
        <v>96</v>
      </c>
      <c r="D66" s="55"/>
      <c r="E66" s="66" t="s">
        <v>78</v>
      </c>
      <c r="F66" s="67">
        <f>'Показники затрат'!F18/'Показники продукту'!F35</f>
        <v>7.965580574130636E-2</v>
      </c>
      <c r="G66" s="67">
        <f>'Показники затрат'!G18/'Показники продукту'!G35</f>
        <v>6.2933667515652117E-2</v>
      </c>
      <c r="H66" s="67">
        <f>'Показники затрат'!H18/'Показники продукту'!H35</f>
        <v>7.7118996641264759E-2</v>
      </c>
      <c r="I66" s="67">
        <f>'Показники затрат'!I18/'Показники продукту'!I35</f>
        <v>7.6229591370790176E-2</v>
      </c>
      <c r="J66" s="67">
        <f>'Показники затрат'!J18/'Показники продукту'!J35</f>
        <v>7.2552740261189866E-2</v>
      </c>
    </row>
    <row r="67" spans="1:10">
      <c r="A67" s="48"/>
      <c r="B67" s="76" t="s">
        <v>95</v>
      </c>
      <c r="C67" s="77" t="s">
        <v>96</v>
      </c>
      <c r="D67" s="69"/>
      <c r="E67" s="66" t="s">
        <v>78</v>
      </c>
      <c r="F67" s="25"/>
      <c r="G67" s="25"/>
      <c r="H67" s="25"/>
      <c r="I67" s="25"/>
      <c r="J67" s="25"/>
    </row>
    <row r="68" spans="1:10">
      <c r="D68" s="98"/>
      <c r="E68" s="98"/>
    </row>
    <row r="69" spans="1:10" ht="15" customHeight="1">
      <c r="B69" s="96"/>
      <c r="C69" s="97"/>
      <c r="D69" s="170"/>
      <c r="E69" s="170"/>
    </row>
    <row r="70" spans="1:10">
      <c r="B70" s="131" t="s">
        <v>79</v>
      </c>
      <c r="C70" s="82"/>
      <c r="D70" s="131"/>
      <c r="E70" s="82"/>
      <c r="F70" s="82" t="s">
        <v>132</v>
      </c>
      <c r="G70" s="82"/>
    </row>
    <row r="71" spans="1:10" ht="15" customHeight="1">
      <c r="B71" s="15"/>
      <c r="C71" s="15"/>
      <c r="D71" s="151"/>
      <c r="E71" s="151"/>
    </row>
    <row r="72" spans="1:10">
      <c r="B72" s="57"/>
      <c r="C72" s="17"/>
    </row>
  </sheetData>
  <mergeCells count="14">
    <mergeCell ref="B2:C2"/>
    <mergeCell ref="D69:E69"/>
    <mergeCell ref="D71:E71"/>
    <mergeCell ref="B4:C4"/>
    <mergeCell ref="D4:E4"/>
    <mergeCell ref="H5:I5"/>
    <mergeCell ref="J5:J6"/>
    <mergeCell ref="F5:G5"/>
    <mergeCell ref="F4:G4"/>
    <mergeCell ref="A5:A6"/>
    <mergeCell ref="B5:B6"/>
    <mergeCell ref="C5:C6"/>
    <mergeCell ref="D5:D6"/>
    <mergeCell ref="E5:E6"/>
  </mergeCells>
  <pageMargins left="0.31496062992125984" right="0.31496062992125984" top="0.55118110236220474" bottom="0.55118110236220474" header="0.31496062992125984" footer="0.31496062992125984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4"/>
  <sheetViews>
    <sheetView tabSelected="1" view="pageBreakPreview" zoomScale="91" zoomScaleNormal="100" zoomScaleSheetLayoutView="91" workbookViewId="0">
      <selection activeCell="J7" sqref="J7"/>
    </sheetView>
  </sheetViews>
  <sheetFormatPr defaultColWidth="9.140625" defaultRowHeight="15"/>
  <cols>
    <col min="1" max="1" width="7.28515625" style="5" customWidth="1"/>
    <col min="2" max="2" width="37.7109375" style="5" customWidth="1"/>
    <col min="3" max="3" width="9.5703125" style="5" customWidth="1"/>
    <col min="4" max="4" width="9" style="5" customWidth="1"/>
    <col min="5" max="5" width="9.5703125" style="5" customWidth="1"/>
    <col min="6" max="6" width="7.85546875" style="5" customWidth="1"/>
    <col min="7" max="7" width="9.140625" style="5" customWidth="1"/>
    <col min="8" max="9" width="12" style="5" customWidth="1"/>
    <col min="10" max="10" width="10.28515625" style="5" customWidth="1"/>
    <col min="11" max="16384" width="9.140625" style="5"/>
  </cols>
  <sheetData>
    <row r="1" spans="1:11">
      <c r="B1" s="155" t="s">
        <v>119</v>
      </c>
      <c r="C1" s="156"/>
    </row>
    <row r="2" spans="1:11" ht="18.75">
      <c r="A2" s="20" t="s">
        <v>34</v>
      </c>
    </row>
    <row r="3" spans="1:11" ht="65.25" customHeight="1">
      <c r="A3" s="1" t="s">
        <v>29</v>
      </c>
      <c r="B3" s="133" t="s">
        <v>108</v>
      </c>
      <c r="C3" s="157"/>
      <c r="D3" s="133" t="s">
        <v>0</v>
      </c>
      <c r="E3" s="157"/>
      <c r="F3" s="155" t="s">
        <v>119</v>
      </c>
      <c r="G3" s="156"/>
      <c r="H3" s="161">
        <v>2024</v>
      </c>
      <c r="I3" s="161"/>
      <c r="J3" s="125" t="s">
        <v>127</v>
      </c>
      <c r="K3" s="70"/>
    </row>
    <row r="4" spans="1:11" ht="25.9" customHeight="1">
      <c r="A4" s="152" t="s">
        <v>26</v>
      </c>
      <c r="B4" s="153" t="s">
        <v>22</v>
      </c>
      <c r="C4" s="154" t="s">
        <v>23</v>
      </c>
      <c r="D4" s="154" t="s">
        <v>27</v>
      </c>
      <c r="E4" s="154" t="s">
        <v>24</v>
      </c>
      <c r="F4" s="152" t="s">
        <v>89</v>
      </c>
      <c r="G4" s="152"/>
      <c r="H4" s="5" t="s">
        <v>113</v>
      </c>
      <c r="I4" s="25" t="s">
        <v>126</v>
      </c>
      <c r="J4" s="25"/>
    </row>
    <row r="5" spans="1:11" ht="27" customHeight="1">
      <c r="A5" s="152"/>
      <c r="B5" s="153"/>
      <c r="C5" s="154"/>
      <c r="D5" s="154"/>
      <c r="E5" s="154"/>
      <c r="F5" s="100" t="s">
        <v>124</v>
      </c>
      <c r="G5" s="52" t="s">
        <v>112</v>
      </c>
      <c r="H5" s="123"/>
      <c r="I5" s="25"/>
      <c r="J5" s="25"/>
    </row>
    <row r="6" spans="1:11">
      <c r="A6" s="22">
        <v>1</v>
      </c>
      <c r="B6" s="22">
        <v>2</v>
      </c>
      <c r="C6" s="22">
        <v>3</v>
      </c>
      <c r="D6" s="23">
        <v>4</v>
      </c>
      <c r="E6" s="23">
        <v>5</v>
      </c>
      <c r="F6" s="22">
        <v>8</v>
      </c>
      <c r="G6" s="84">
        <v>11</v>
      </c>
      <c r="H6" s="123"/>
      <c r="I6" s="25"/>
      <c r="J6" s="25"/>
    </row>
    <row r="7" spans="1:11" ht="26.25">
      <c r="A7" s="25"/>
      <c r="B7" s="27" t="s">
        <v>82</v>
      </c>
      <c r="C7" s="25"/>
      <c r="D7" s="25"/>
      <c r="E7" s="25"/>
      <c r="F7" s="56">
        <f>'Показники продукту'!F24/('Показники продукту'!F19+'Показники продукту'!F21+'Показники продукту'!F23)*100</f>
        <v>9.6439169139465868</v>
      </c>
      <c r="G7" s="56">
        <f>'Показники продукту'!G24/('Показники продукту'!G19+'Показники продукту'!G21+'Показники продукту'!G23)*100</f>
        <v>8.3586626139817621</v>
      </c>
      <c r="H7" s="124">
        <f>'Показники продукту'!H24/('Показники продукту'!H19+'Показники продукту'!H21+'Показники продукту'!H23)*100</f>
        <v>13.106796116504855</v>
      </c>
      <c r="I7" s="124">
        <f>'Показники продукту'!I24/('Показники продукту'!I19+'Показники продукту'!I21+'Показники продукту'!I23)*100</f>
        <v>14.111922141119221</v>
      </c>
      <c r="J7" s="124">
        <f>'Показники продукту'!J24/('Показники продукту'!J19+'Показники продукту'!J21+'Показники продукту'!J23)*100</f>
        <v>14.463840399002494</v>
      </c>
    </row>
    <row r="8" spans="1:11">
      <c r="A8" s="25"/>
      <c r="B8" s="9" t="s">
        <v>62</v>
      </c>
      <c r="C8" s="9" t="s">
        <v>109</v>
      </c>
      <c r="D8" s="25"/>
      <c r="E8" s="25"/>
      <c r="F8" s="56">
        <f>'Показники продукту'!F25/'Показники продукту'!F19*100</f>
        <v>10.01727115716753</v>
      </c>
      <c r="G8" s="56">
        <f>'Показники продукту'!G25/'Показники продукту'!G19*100</f>
        <v>7.8671328671328675</v>
      </c>
      <c r="H8" s="124">
        <f>'Показники продукту'!H25/'Показники продукту'!H19*100</f>
        <v>13.071895424836603</v>
      </c>
      <c r="I8" s="124">
        <f>'Показники продукту'!I25/'Показники продукту'!I19*100</f>
        <v>14.098360655737704</v>
      </c>
      <c r="J8" s="124">
        <f>'Показники продукту'!J25/'Показники продукту'!J19*100</f>
        <v>14.776632302405499</v>
      </c>
    </row>
    <row r="9" spans="1:11" s="49" customFormat="1">
      <c r="A9" s="48"/>
      <c r="B9" s="9" t="s">
        <v>63</v>
      </c>
      <c r="C9" s="9" t="s">
        <v>109</v>
      </c>
      <c r="D9" s="48"/>
      <c r="E9" s="48"/>
      <c r="F9" s="56">
        <f>'Показники продукту'!F26/'Показники продукту'!F21*100</f>
        <v>6</v>
      </c>
      <c r="G9" s="56">
        <f>'Показники продукту'!G26/'Показники продукту'!G21*100</f>
        <v>8.3333333333333321</v>
      </c>
      <c r="H9" s="124">
        <f>'Показники продукту'!H26/'Показники продукту'!H21*100</f>
        <v>8.6206896551724146</v>
      </c>
      <c r="I9" s="124">
        <f>'Показники продукту'!I26/'Показники продукту'!I21*100</f>
        <v>10.344827586206897</v>
      </c>
      <c r="J9" s="124">
        <f>'Показники продукту'!J26/'Показники продукту'!J21*100</f>
        <v>9.0909090909090917</v>
      </c>
    </row>
    <row r="10" spans="1:11">
      <c r="A10" s="25"/>
      <c r="B10" s="9" t="s">
        <v>64</v>
      </c>
      <c r="C10" s="9" t="s">
        <v>109</v>
      </c>
      <c r="D10" s="25"/>
      <c r="E10" s="25"/>
      <c r="F10" s="56">
        <f>'Показники продукту'!F27/'Показники продукту'!F23*100</f>
        <v>8.8888888888888893</v>
      </c>
      <c r="G10" s="56">
        <f>'Показники продукту'!G27/'Показники продукту'!G23*100</f>
        <v>15.789473684210526</v>
      </c>
      <c r="H10" s="124">
        <f>'Показники продукту'!H27/'Показники продукту'!H23*100</f>
        <v>18.75</v>
      </c>
      <c r="I10" s="124">
        <f>'Показники продукту'!I27/'Показники продукту'!I23*100</f>
        <v>18.75</v>
      </c>
      <c r="J10" s="124">
        <f>'Показники продукту'!J27/'Показники продукту'!J23*100</f>
        <v>20.454545454545457</v>
      </c>
    </row>
    <row r="12" spans="1:11">
      <c r="B12" s="131" t="s">
        <v>79</v>
      </c>
      <c r="C12" s="82"/>
      <c r="D12" s="131"/>
      <c r="E12" s="82"/>
      <c r="F12" s="82" t="s">
        <v>132</v>
      </c>
      <c r="G12" s="82"/>
    </row>
    <row r="13" spans="1:11" ht="15.75">
      <c r="B13" s="96"/>
      <c r="C13" s="97"/>
      <c r="D13" s="170"/>
      <c r="E13" s="170"/>
    </row>
    <row r="14" spans="1:11" ht="15.75">
      <c r="B14" s="97"/>
      <c r="D14" s="17"/>
    </row>
  </sheetData>
  <mergeCells count="12">
    <mergeCell ref="D13:E13"/>
    <mergeCell ref="B1:C1"/>
    <mergeCell ref="B3:C3"/>
    <mergeCell ref="D3:E3"/>
    <mergeCell ref="F4:G4"/>
    <mergeCell ref="F3:G3"/>
    <mergeCell ref="H3:I3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2025-02-20T15:35:41Z</cp:lastPrinted>
  <dcterms:created xsi:type="dcterms:W3CDTF">2022-10-11T07:06:17Z</dcterms:created>
  <dcterms:modified xsi:type="dcterms:W3CDTF">2025-02-20T15:36:20Z</dcterms:modified>
</cp:coreProperties>
</file>