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esktop\13.05.2025\звіт\"/>
    </mc:Choice>
  </mc:AlternateContent>
  <bookViews>
    <workbookView xWindow="360" yWindow="15" windowWidth="11340" windowHeight="6435" tabRatio="604" activeTab="1"/>
  </bookViews>
  <sheets>
    <sheet name="І КВАРТАЛ (2)" sheetId="31" r:id="rId1"/>
    <sheet name="І КВАРТАЛ" sheetId="30" r:id="rId2"/>
  </sheets>
  <definedNames>
    <definedName name="_xlnm.Print_Titles" localSheetId="1">'І КВАРТАЛ'!$6:$10</definedName>
    <definedName name="_xlnm.Print_Titles" localSheetId="0">'І КВАРТАЛ (2)'!$6:$10</definedName>
    <definedName name="_xlnm.Print_Area" localSheetId="1">'І КВАРТАЛ'!$A$1:$V$151</definedName>
    <definedName name="_xlnm.Print_Area" localSheetId="0">'І КВАРТАЛ (2)'!$A$1:$V$147</definedName>
  </definedNames>
  <calcPr calcId="162913"/>
</workbook>
</file>

<file path=xl/calcChain.xml><?xml version="1.0" encoding="utf-8"?>
<calcChain xmlns="http://schemas.openxmlformats.org/spreadsheetml/2006/main">
  <c r="U82" i="30" l="1"/>
  <c r="S82" i="30"/>
  <c r="R82" i="30"/>
  <c r="Q82" i="30"/>
  <c r="O81" i="30"/>
  <c r="U81" i="30" s="1"/>
  <c r="M81" i="30"/>
  <c r="S81" i="30" s="1"/>
  <c r="L81" i="30"/>
  <c r="R81" i="30" s="1"/>
  <c r="K81" i="30"/>
  <c r="Q81" i="30" s="1"/>
  <c r="H80" i="30"/>
  <c r="G80" i="30"/>
  <c r="U79" i="30"/>
  <c r="S79" i="30"/>
  <c r="R79" i="30"/>
  <c r="Q79" i="30"/>
  <c r="J79" i="30"/>
  <c r="H79" i="30"/>
  <c r="G79" i="30"/>
  <c r="U78" i="30"/>
  <c r="U77" i="30" s="1"/>
  <c r="S78" i="30"/>
  <c r="R78" i="30"/>
  <c r="Q78" i="30"/>
  <c r="Q77" i="30" s="1"/>
  <c r="J78" i="30"/>
  <c r="H78" i="30"/>
  <c r="G78" i="30"/>
  <c r="R77" i="30"/>
  <c r="P77" i="30"/>
  <c r="O77" i="30"/>
  <c r="N77" i="30"/>
  <c r="M77" i="30"/>
  <c r="L77" i="30"/>
  <c r="K77" i="30"/>
  <c r="I77" i="30"/>
  <c r="F77" i="30"/>
  <c r="E77" i="30"/>
  <c r="D77" i="30"/>
  <c r="C77" i="30"/>
  <c r="U76" i="30"/>
  <c r="U75" i="30" s="1"/>
  <c r="S76" i="30"/>
  <c r="R76" i="30"/>
  <c r="R75" i="30" s="1"/>
  <c r="Q76" i="30"/>
  <c r="J76" i="30"/>
  <c r="V75" i="30"/>
  <c r="T75" i="30"/>
  <c r="S75" i="30"/>
  <c r="Q75" i="30"/>
  <c r="P75" i="30"/>
  <c r="O75" i="30"/>
  <c r="N75" i="30"/>
  <c r="M75" i="30"/>
  <c r="L75" i="30"/>
  <c r="K75" i="30"/>
  <c r="I75" i="30"/>
  <c r="I66" i="30" s="1"/>
  <c r="H75" i="30"/>
  <c r="G75" i="30"/>
  <c r="F75" i="30"/>
  <c r="E75" i="30"/>
  <c r="E67" i="30" s="1"/>
  <c r="E66" i="30" s="1"/>
  <c r="D75" i="30"/>
  <c r="C75" i="30"/>
  <c r="S74" i="30"/>
  <c r="R74" i="30"/>
  <c r="Q74" i="30"/>
  <c r="H74" i="30"/>
  <c r="G74" i="30"/>
  <c r="S73" i="30"/>
  <c r="R73" i="30"/>
  <c r="Q73" i="30"/>
  <c r="S72" i="30"/>
  <c r="R72" i="30"/>
  <c r="Q72" i="30"/>
  <c r="H72" i="30"/>
  <c r="G72" i="30"/>
  <c r="U71" i="30"/>
  <c r="S71" i="30"/>
  <c r="R71" i="30"/>
  <c r="Q71" i="30"/>
  <c r="J71" i="30"/>
  <c r="H71" i="30"/>
  <c r="G71" i="30"/>
  <c r="P70" i="30"/>
  <c r="O70" i="30"/>
  <c r="N70" i="30"/>
  <c r="M70" i="30"/>
  <c r="M66" i="30" s="1"/>
  <c r="L70" i="30"/>
  <c r="K70" i="30"/>
  <c r="K66" i="30" s="1"/>
  <c r="I70" i="30"/>
  <c r="F70" i="30"/>
  <c r="S70" i="30" s="1"/>
  <c r="E70" i="30"/>
  <c r="D70" i="30"/>
  <c r="C70" i="30"/>
  <c r="U69" i="30"/>
  <c r="S69" i="30"/>
  <c r="R69" i="30"/>
  <c r="T69" i="30" s="1"/>
  <c r="Q69" i="30"/>
  <c r="J69" i="30"/>
  <c r="H69" i="30"/>
  <c r="G69" i="30"/>
  <c r="I68" i="30"/>
  <c r="U68" i="30" s="1"/>
  <c r="F68" i="30"/>
  <c r="J68" i="30" s="1"/>
  <c r="E68" i="30"/>
  <c r="D68" i="30"/>
  <c r="R68" i="30" s="1"/>
  <c r="C68" i="30"/>
  <c r="Q68" i="30" s="1"/>
  <c r="I67" i="30"/>
  <c r="U67" i="30" s="1"/>
  <c r="C67" i="30"/>
  <c r="Q67" i="30" s="1"/>
  <c r="U64" i="30"/>
  <c r="S64" i="30"/>
  <c r="R64" i="30"/>
  <c r="Q64" i="30"/>
  <c r="P64" i="30"/>
  <c r="N64" i="30"/>
  <c r="O63" i="30"/>
  <c r="M63" i="30"/>
  <c r="L63" i="30"/>
  <c r="R63" i="30" s="1"/>
  <c r="K63" i="30"/>
  <c r="Q63" i="30" s="1"/>
  <c r="J63" i="30"/>
  <c r="I63" i="30"/>
  <c r="U62" i="30"/>
  <c r="S62" i="30"/>
  <c r="R62" i="30"/>
  <c r="Q62" i="30"/>
  <c r="P62" i="30"/>
  <c r="P59" i="30" s="1"/>
  <c r="N62" i="30"/>
  <c r="U61" i="30"/>
  <c r="S61" i="30"/>
  <c r="R61" i="30"/>
  <c r="Q61" i="30"/>
  <c r="U60" i="30"/>
  <c r="S60" i="30"/>
  <c r="R60" i="30"/>
  <c r="Q60" i="30"/>
  <c r="J60" i="30"/>
  <c r="O59" i="30"/>
  <c r="N59" i="30"/>
  <c r="M59" i="30"/>
  <c r="L59" i="30"/>
  <c r="K59" i="30"/>
  <c r="I59" i="30"/>
  <c r="F59" i="30"/>
  <c r="S59" i="30" s="1"/>
  <c r="E59" i="30"/>
  <c r="D59" i="30"/>
  <c r="C59" i="30"/>
  <c r="O58" i="30"/>
  <c r="M58" i="30"/>
  <c r="L58" i="30"/>
  <c r="K58" i="30"/>
  <c r="J58" i="30"/>
  <c r="I58" i="30"/>
  <c r="E58" i="30"/>
  <c r="D58" i="30"/>
  <c r="R58" i="30" s="1"/>
  <c r="C58" i="30"/>
  <c r="Q58" i="30" s="1"/>
  <c r="U57" i="30"/>
  <c r="S57" i="30"/>
  <c r="R57" i="30"/>
  <c r="Q57" i="30"/>
  <c r="P57" i="30"/>
  <c r="N57" i="30"/>
  <c r="U56" i="30"/>
  <c r="S56" i="30"/>
  <c r="R56" i="30"/>
  <c r="Q56" i="30"/>
  <c r="P56" i="30"/>
  <c r="J56" i="30"/>
  <c r="H56" i="30"/>
  <c r="G56" i="30"/>
  <c r="O55" i="30"/>
  <c r="M55" i="30"/>
  <c r="L55" i="30"/>
  <c r="K55" i="30"/>
  <c r="I55" i="30"/>
  <c r="F55" i="30"/>
  <c r="E55" i="30"/>
  <c r="D55" i="30"/>
  <c r="C55" i="30"/>
  <c r="Q55" i="30" s="1"/>
  <c r="U54" i="30"/>
  <c r="S54" i="30"/>
  <c r="V54" i="30" s="1"/>
  <c r="R54" i="30"/>
  <c r="Q54" i="30"/>
  <c r="J54" i="30"/>
  <c r="H54" i="30"/>
  <c r="G54" i="30"/>
  <c r="U53" i="30"/>
  <c r="S53" i="30"/>
  <c r="R53" i="30"/>
  <c r="Q53" i="30"/>
  <c r="J53" i="30"/>
  <c r="H53" i="30"/>
  <c r="G53" i="30"/>
  <c r="U52" i="30"/>
  <c r="S52" i="30"/>
  <c r="V52" i="30" s="1"/>
  <c r="R52" i="30"/>
  <c r="Q52" i="30"/>
  <c r="J52" i="30"/>
  <c r="H52" i="30"/>
  <c r="G52" i="30"/>
  <c r="I51" i="30"/>
  <c r="U51" i="30" s="1"/>
  <c r="F51" i="30"/>
  <c r="E51" i="30"/>
  <c r="D51" i="30"/>
  <c r="R51" i="30" s="1"/>
  <c r="C51" i="30"/>
  <c r="Q51" i="30" s="1"/>
  <c r="U50" i="30"/>
  <c r="S50" i="30"/>
  <c r="S48" i="30" s="1"/>
  <c r="R50" i="30"/>
  <c r="Q50" i="30"/>
  <c r="J50" i="30"/>
  <c r="H50" i="30"/>
  <c r="G50" i="30"/>
  <c r="U49" i="30"/>
  <c r="U48" i="30" s="1"/>
  <c r="S49" i="30"/>
  <c r="R49" i="30"/>
  <c r="R48" i="30" s="1"/>
  <c r="Q49" i="30"/>
  <c r="Q48" i="30" s="1"/>
  <c r="J49" i="30"/>
  <c r="J48" i="30" s="1"/>
  <c r="H49" i="30"/>
  <c r="G49" i="30"/>
  <c r="G48" i="30" s="1"/>
  <c r="P48" i="30"/>
  <c r="O48" i="30"/>
  <c r="N48" i="30"/>
  <c r="M48" i="30"/>
  <c r="L48" i="30"/>
  <c r="K48" i="30"/>
  <c r="I48" i="30"/>
  <c r="I47" i="30" s="1"/>
  <c r="F48" i="30"/>
  <c r="E48" i="30"/>
  <c r="D48" i="30"/>
  <c r="C48" i="30"/>
  <c r="O47" i="30"/>
  <c r="M47" i="30"/>
  <c r="K47" i="30"/>
  <c r="E47" i="30"/>
  <c r="U46" i="30"/>
  <c r="S46" i="30"/>
  <c r="R46" i="30"/>
  <c r="Q46" i="30"/>
  <c r="P46" i="30"/>
  <c r="N46" i="30"/>
  <c r="O45" i="30"/>
  <c r="O65" i="30" s="1"/>
  <c r="M45" i="30"/>
  <c r="L45" i="30"/>
  <c r="R45" i="30" s="1"/>
  <c r="K45" i="30"/>
  <c r="Q45" i="30" s="1"/>
  <c r="U43" i="30"/>
  <c r="S43" i="30"/>
  <c r="R43" i="30"/>
  <c r="Q43" i="30"/>
  <c r="J43" i="30"/>
  <c r="H43" i="30"/>
  <c r="G43" i="30"/>
  <c r="U42" i="30"/>
  <c r="S42" i="30"/>
  <c r="V42" i="30" s="1"/>
  <c r="R42" i="30"/>
  <c r="Q42" i="30"/>
  <c r="J42" i="30"/>
  <c r="H42" i="30"/>
  <c r="G42" i="30"/>
  <c r="U41" i="30"/>
  <c r="S41" i="30"/>
  <c r="R41" i="30"/>
  <c r="Q41" i="30"/>
  <c r="J41" i="30"/>
  <c r="H41" i="30"/>
  <c r="G41" i="30"/>
  <c r="I40" i="30"/>
  <c r="U40" i="30" s="1"/>
  <c r="F40" i="30"/>
  <c r="S40" i="30" s="1"/>
  <c r="E40" i="30"/>
  <c r="D40" i="30"/>
  <c r="R40" i="30" s="1"/>
  <c r="C40" i="30"/>
  <c r="Q40" i="30" s="1"/>
  <c r="U39" i="30"/>
  <c r="S39" i="30"/>
  <c r="R39" i="30"/>
  <c r="T39" i="30" s="1"/>
  <c r="Q39" i="30"/>
  <c r="J39" i="30"/>
  <c r="H39" i="30"/>
  <c r="G39" i="30"/>
  <c r="U38" i="30"/>
  <c r="S38" i="30"/>
  <c r="V38" i="30" s="1"/>
  <c r="R38" i="30"/>
  <c r="Q38" i="30"/>
  <c r="J38" i="30"/>
  <c r="H38" i="30"/>
  <c r="G38" i="30"/>
  <c r="U37" i="30"/>
  <c r="S37" i="30"/>
  <c r="R37" i="30"/>
  <c r="Q37" i="30"/>
  <c r="J37" i="30"/>
  <c r="H37" i="30"/>
  <c r="G37" i="30"/>
  <c r="U36" i="30"/>
  <c r="S36" i="30"/>
  <c r="R36" i="30"/>
  <c r="Q36" i="30"/>
  <c r="J36" i="30"/>
  <c r="H36" i="30"/>
  <c r="G36" i="30"/>
  <c r="U35" i="30"/>
  <c r="S35" i="30"/>
  <c r="R35" i="30"/>
  <c r="T35" i="30" s="1"/>
  <c r="Q35" i="30"/>
  <c r="J35" i="30"/>
  <c r="H35" i="30"/>
  <c r="G35" i="30"/>
  <c r="U34" i="30"/>
  <c r="S34" i="30"/>
  <c r="V34" i="30" s="1"/>
  <c r="R34" i="30"/>
  <c r="Q34" i="30"/>
  <c r="J34" i="30"/>
  <c r="H34" i="30"/>
  <c r="G34" i="30"/>
  <c r="U33" i="30"/>
  <c r="S33" i="30"/>
  <c r="R33" i="30"/>
  <c r="Q33" i="30"/>
  <c r="J33" i="30"/>
  <c r="H33" i="30"/>
  <c r="G33" i="30"/>
  <c r="U32" i="30"/>
  <c r="S32" i="30"/>
  <c r="R32" i="30"/>
  <c r="Q32" i="30"/>
  <c r="J32" i="30"/>
  <c r="H32" i="30"/>
  <c r="G32" i="30"/>
  <c r="U31" i="30"/>
  <c r="S31" i="30"/>
  <c r="R31" i="30"/>
  <c r="T31" i="30" s="1"/>
  <c r="Q31" i="30"/>
  <c r="J31" i="30"/>
  <c r="H31" i="30"/>
  <c r="G31" i="30"/>
  <c r="U30" i="30"/>
  <c r="S30" i="30"/>
  <c r="V30" i="30" s="1"/>
  <c r="R30" i="30"/>
  <c r="Q30" i="30"/>
  <c r="J30" i="30"/>
  <c r="H30" i="30"/>
  <c r="G30" i="30"/>
  <c r="U29" i="30"/>
  <c r="S29" i="30"/>
  <c r="R29" i="30"/>
  <c r="Q29" i="30"/>
  <c r="J29" i="30"/>
  <c r="H29" i="30"/>
  <c r="G29" i="30"/>
  <c r="U28" i="30"/>
  <c r="S28" i="30"/>
  <c r="R28" i="30"/>
  <c r="Q28" i="30"/>
  <c r="J28" i="30"/>
  <c r="H28" i="30"/>
  <c r="G28" i="30"/>
  <c r="I27" i="30"/>
  <c r="U27" i="30" s="1"/>
  <c r="F27" i="30"/>
  <c r="E27" i="30"/>
  <c r="E26" i="30" s="1"/>
  <c r="D27" i="30"/>
  <c r="R27" i="30" s="1"/>
  <c r="C27" i="30"/>
  <c r="Q27" i="30" s="1"/>
  <c r="F26" i="30"/>
  <c r="U25" i="30"/>
  <c r="S25" i="30"/>
  <c r="R25" i="30"/>
  <c r="Q25" i="30"/>
  <c r="J25" i="30"/>
  <c r="H25" i="30"/>
  <c r="G25" i="30"/>
  <c r="U24" i="30"/>
  <c r="S24" i="30"/>
  <c r="R24" i="30"/>
  <c r="Q24" i="30"/>
  <c r="J24" i="30"/>
  <c r="H24" i="30"/>
  <c r="G24" i="30"/>
  <c r="U23" i="30"/>
  <c r="S23" i="30"/>
  <c r="R23" i="30"/>
  <c r="T23" i="30" s="1"/>
  <c r="Q23" i="30"/>
  <c r="J23" i="30"/>
  <c r="H23" i="30"/>
  <c r="G23" i="30"/>
  <c r="I22" i="30"/>
  <c r="U22" i="30" s="1"/>
  <c r="F22" i="30"/>
  <c r="J22" i="30" s="1"/>
  <c r="E22" i="30"/>
  <c r="D22" i="30"/>
  <c r="R22" i="30" s="1"/>
  <c r="C22" i="30"/>
  <c r="Q22" i="30" s="1"/>
  <c r="U21" i="30"/>
  <c r="S21" i="30"/>
  <c r="R21" i="30"/>
  <c r="Q21" i="30"/>
  <c r="J21" i="30"/>
  <c r="H21" i="30"/>
  <c r="G21" i="30"/>
  <c r="U20" i="30"/>
  <c r="S20" i="30"/>
  <c r="V20" i="30" s="1"/>
  <c r="R20" i="30"/>
  <c r="Q20" i="30"/>
  <c r="J20" i="30"/>
  <c r="H20" i="30"/>
  <c r="G20" i="30"/>
  <c r="U19" i="30"/>
  <c r="S19" i="30"/>
  <c r="R19" i="30"/>
  <c r="Q19" i="30"/>
  <c r="J19" i="30"/>
  <c r="H19" i="30"/>
  <c r="G19" i="30"/>
  <c r="U18" i="30"/>
  <c r="S18" i="30"/>
  <c r="R18" i="30"/>
  <c r="Q18" i="30"/>
  <c r="H18" i="30"/>
  <c r="G18" i="30"/>
  <c r="U17" i="30"/>
  <c r="S17" i="30"/>
  <c r="V17" i="30" s="1"/>
  <c r="R17" i="30"/>
  <c r="Q17" i="30"/>
  <c r="J17" i="30"/>
  <c r="H17" i="30"/>
  <c r="G17" i="30"/>
  <c r="U16" i="30"/>
  <c r="S16" i="30"/>
  <c r="R16" i="30"/>
  <c r="Q16" i="30"/>
  <c r="J16" i="30"/>
  <c r="H16" i="30"/>
  <c r="G16" i="30"/>
  <c r="U15" i="30"/>
  <c r="S15" i="30"/>
  <c r="V15" i="30" s="1"/>
  <c r="R15" i="30"/>
  <c r="Q15" i="30"/>
  <c r="J15" i="30"/>
  <c r="H15" i="30"/>
  <c r="G15" i="30"/>
  <c r="I14" i="30"/>
  <c r="U14" i="30" s="1"/>
  <c r="F14" i="30"/>
  <c r="E14" i="30"/>
  <c r="E13" i="30" s="1"/>
  <c r="E12" i="30" s="1"/>
  <c r="E65" i="30" s="1"/>
  <c r="D14" i="30"/>
  <c r="R14" i="30" s="1"/>
  <c r="C14" i="30"/>
  <c r="Q14" i="30" s="1"/>
  <c r="F13" i="30"/>
  <c r="G13" i="30" s="1"/>
  <c r="D13" i="30"/>
  <c r="R13" i="30" s="1"/>
  <c r="C13" i="30"/>
  <c r="M12" i="30"/>
  <c r="L12" i="30"/>
  <c r="K12" i="30"/>
  <c r="K65" i="30" s="1"/>
  <c r="E83" i="30" l="1"/>
  <c r="O12" i="30"/>
  <c r="J14" i="30"/>
  <c r="T20" i="30"/>
  <c r="V23" i="30"/>
  <c r="C26" i="30"/>
  <c r="Q26" i="30" s="1"/>
  <c r="I26" i="30"/>
  <c r="U26" i="30" s="1"/>
  <c r="J27" i="30"/>
  <c r="V31" i="30"/>
  <c r="V35" i="30"/>
  <c r="V39" i="30"/>
  <c r="V41" i="30"/>
  <c r="V46" i="30"/>
  <c r="V49" i="30"/>
  <c r="J51" i="30"/>
  <c r="T54" i="30"/>
  <c r="V57" i="30"/>
  <c r="Q59" i="30"/>
  <c r="U59" i="30"/>
  <c r="V62" i="30"/>
  <c r="V64" i="30"/>
  <c r="V69" i="30"/>
  <c r="L66" i="30"/>
  <c r="T72" i="30"/>
  <c r="T74" i="30"/>
  <c r="J75" i="30"/>
  <c r="V79" i="30"/>
  <c r="K83" i="30"/>
  <c r="D26" i="30"/>
  <c r="F58" i="30"/>
  <c r="J26" i="30"/>
  <c r="C12" i="30"/>
  <c r="T15" i="30"/>
  <c r="T18" i="30"/>
  <c r="V25" i="30"/>
  <c r="V29" i="30"/>
  <c r="V33" i="30"/>
  <c r="V37" i="30"/>
  <c r="T42" i="30"/>
  <c r="P45" i="30"/>
  <c r="C47" i="30"/>
  <c r="P47" i="30"/>
  <c r="V53" i="30"/>
  <c r="V56" i="30"/>
  <c r="U58" i="30"/>
  <c r="P58" i="30"/>
  <c r="U63" i="30"/>
  <c r="P63" i="30"/>
  <c r="C66" i="30"/>
  <c r="Q66" i="30" s="1"/>
  <c r="Q70" i="30"/>
  <c r="U70" i="30"/>
  <c r="V71" i="30"/>
  <c r="S13" i="30"/>
  <c r="T25" i="30"/>
  <c r="H26" i="30"/>
  <c r="T52" i="30"/>
  <c r="R55" i="30"/>
  <c r="R47" i="30" s="1"/>
  <c r="G55" i="30"/>
  <c r="P55" i="30"/>
  <c r="O66" i="30"/>
  <c r="O83" i="30" s="1"/>
  <c r="G14" i="30"/>
  <c r="S14" i="30"/>
  <c r="T17" i="30"/>
  <c r="T19" i="30"/>
  <c r="G22" i="30"/>
  <c r="S22" i="30"/>
  <c r="D12" i="30"/>
  <c r="H27" i="30"/>
  <c r="V28" i="30"/>
  <c r="T29" i="30"/>
  <c r="V32" i="30"/>
  <c r="T33" i="30"/>
  <c r="V36" i="30"/>
  <c r="T37" i="30"/>
  <c r="V43" i="30"/>
  <c r="H48" i="30"/>
  <c r="V50" i="30"/>
  <c r="V48" i="30" s="1"/>
  <c r="Q47" i="30"/>
  <c r="G51" i="30"/>
  <c r="S51" i="30"/>
  <c r="V51" i="30" s="1"/>
  <c r="L47" i="30"/>
  <c r="L65" i="30" s="1"/>
  <c r="L83" i="30" s="1"/>
  <c r="U55" i="30"/>
  <c r="N47" i="30"/>
  <c r="R59" i="30"/>
  <c r="U66" i="30"/>
  <c r="G68" i="30"/>
  <c r="S68" i="30"/>
  <c r="V68" i="30" s="1"/>
  <c r="D67" i="30"/>
  <c r="T73" i="30"/>
  <c r="G77" i="30"/>
  <c r="V78" i="30"/>
  <c r="V77" i="30" s="1"/>
  <c r="T79" i="30"/>
  <c r="C65" i="30"/>
  <c r="Q12" i="30"/>
  <c r="V21" i="30"/>
  <c r="T21" i="30"/>
  <c r="P12" i="30"/>
  <c r="N12" i="30"/>
  <c r="M65" i="30"/>
  <c r="T13" i="30"/>
  <c r="V22" i="30"/>
  <c r="T22" i="30"/>
  <c r="V24" i="30"/>
  <c r="T24" i="30"/>
  <c r="R12" i="30"/>
  <c r="S26" i="30"/>
  <c r="G26" i="30"/>
  <c r="F12" i="30"/>
  <c r="S27" i="30"/>
  <c r="G27" i="30"/>
  <c r="V59" i="30"/>
  <c r="T59" i="30"/>
  <c r="Q13" i="30"/>
  <c r="I13" i="30"/>
  <c r="J13" i="30" s="1"/>
  <c r="R26" i="30"/>
  <c r="U47" i="30"/>
  <c r="V14" i="30"/>
  <c r="T14" i="30"/>
  <c r="V16" i="30"/>
  <c r="T16" i="30"/>
  <c r="V40" i="30"/>
  <c r="T40" i="30"/>
  <c r="R67" i="30"/>
  <c r="D66" i="30"/>
  <c r="R66" i="30" s="1"/>
  <c r="V70" i="30"/>
  <c r="H40" i="30"/>
  <c r="J40" i="30"/>
  <c r="S45" i="30"/>
  <c r="U45" i="30"/>
  <c r="T49" i="30"/>
  <c r="H55" i="30"/>
  <c r="J55" i="30"/>
  <c r="J47" i="30" s="1"/>
  <c r="S55" i="30"/>
  <c r="S58" i="30"/>
  <c r="S63" i="30"/>
  <c r="H70" i="30"/>
  <c r="J70" i="30"/>
  <c r="R70" i="30"/>
  <c r="T70" i="30" s="1"/>
  <c r="H77" i="30"/>
  <c r="J77" i="30"/>
  <c r="H13" i="30"/>
  <c r="H14" i="30"/>
  <c r="H22" i="30"/>
  <c r="T28" i="30"/>
  <c r="T30" i="30"/>
  <c r="T32" i="30"/>
  <c r="T34" i="30"/>
  <c r="T36" i="30"/>
  <c r="T38" i="30"/>
  <c r="G40" i="30"/>
  <c r="T41" i="30"/>
  <c r="T43" i="30"/>
  <c r="N45" i="30"/>
  <c r="T46" i="30"/>
  <c r="D47" i="30"/>
  <c r="D65" i="30" s="1"/>
  <c r="F47" i="30"/>
  <c r="T50" i="30"/>
  <c r="H51" i="30"/>
  <c r="T51" i="30"/>
  <c r="T53" i="30"/>
  <c r="T56" i="30"/>
  <c r="T57" i="30"/>
  <c r="N58" i="30"/>
  <c r="T62" i="30"/>
  <c r="N63" i="30"/>
  <c r="T64" i="30"/>
  <c r="F67" i="30"/>
  <c r="H68" i="30"/>
  <c r="T68" i="30"/>
  <c r="G70" i="30"/>
  <c r="T71" i="30"/>
  <c r="S77" i="30"/>
  <c r="T77" i="30" s="1"/>
  <c r="T78" i="30"/>
  <c r="O153" i="30" l="1"/>
  <c r="K153" i="30"/>
  <c r="L153" i="30"/>
  <c r="E153" i="30"/>
  <c r="H47" i="30"/>
  <c r="G47" i="30"/>
  <c r="R65" i="30"/>
  <c r="D83" i="30"/>
  <c r="J67" i="30"/>
  <c r="H67" i="30"/>
  <c r="F66" i="30"/>
  <c r="S67" i="30"/>
  <c r="G67" i="30"/>
  <c r="V63" i="30"/>
  <c r="T63" i="30"/>
  <c r="V55" i="30"/>
  <c r="V47" i="30" s="1"/>
  <c r="T55" i="30"/>
  <c r="S47" i="30"/>
  <c r="F65" i="30"/>
  <c r="H12" i="30"/>
  <c r="S12" i="30"/>
  <c r="G12" i="30"/>
  <c r="V58" i="30"/>
  <c r="T58" i="30"/>
  <c r="V45" i="30"/>
  <c r="T45" i="30"/>
  <c r="U13" i="30"/>
  <c r="V13" i="30" s="1"/>
  <c r="I12" i="30"/>
  <c r="V27" i="30"/>
  <c r="T27" i="30"/>
  <c r="M83" i="30"/>
  <c r="P65" i="30"/>
  <c r="N65" i="30"/>
  <c r="C83" i="30"/>
  <c r="Q65" i="30"/>
  <c r="T48" i="30"/>
  <c r="T47" i="30" s="1"/>
  <c r="V26" i="30"/>
  <c r="T26" i="30"/>
  <c r="R83" i="30" l="1"/>
  <c r="D153" i="30"/>
  <c r="M153" i="30"/>
  <c r="Q83" i="30"/>
  <c r="C153" i="30"/>
  <c r="I65" i="30"/>
  <c r="U12" i="30"/>
  <c r="J65" i="30"/>
  <c r="H65" i="30"/>
  <c r="F83" i="30"/>
  <c r="S65" i="30"/>
  <c r="G65" i="30"/>
  <c r="J66" i="30"/>
  <c r="H66" i="30"/>
  <c r="S66" i="30"/>
  <c r="G66" i="30"/>
  <c r="P83" i="30"/>
  <c r="P153" i="30" s="1"/>
  <c r="N83" i="30"/>
  <c r="N153" i="30" s="1"/>
  <c r="V12" i="30"/>
  <c r="T12" i="30"/>
  <c r="V67" i="30"/>
  <c r="T67" i="30"/>
  <c r="J12" i="30"/>
  <c r="Q153" i="30" l="1"/>
  <c r="F153" i="30"/>
  <c r="R153" i="30"/>
  <c r="S83" i="30"/>
  <c r="G83" i="30"/>
  <c r="G153" i="30" s="1"/>
  <c r="H83" i="30"/>
  <c r="H153" i="30" s="1"/>
  <c r="I83" i="30"/>
  <c r="U65" i="30"/>
  <c r="V65" i="30" s="1"/>
  <c r="V66" i="30"/>
  <c r="T66" i="30"/>
  <c r="T65" i="30"/>
  <c r="S153" i="30" l="1"/>
  <c r="U83" i="30"/>
  <c r="I153" i="30"/>
  <c r="T83" i="30"/>
  <c r="T153" i="30" s="1"/>
  <c r="J83" i="30"/>
  <c r="J153" i="30" s="1"/>
  <c r="U153" i="30" l="1"/>
  <c r="V83" i="30"/>
  <c r="V153" i="30" s="1"/>
  <c r="P86" i="30"/>
  <c r="P88" i="30"/>
  <c r="P89" i="30"/>
  <c r="P96" i="30"/>
  <c r="P102" i="30"/>
  <c r="P104" i="30"/>
  <c r="P105" i="30"/>
  <c r="P122" i="30"/>
  <c r="P142" i="30"/>
  <c r="N86" i="30"/>
  <c r="N88" i="30"/>
  <c r="N89" i="30"/>
  <c r="N94" i="30"/>
  <c r="N104" i="30"/>
  <c r="N105" i="30"/>
  <c r="N107" i="30"/>
  <c r="N111" i="30"/>
  <c r="N112" i="30"/>
  <c r="N114" i="30"/>
  <c r="N116" i="30"/>
  <c r="N122" i="30"/>
  <c r="N131" i="30"/>
  <c r="N132" i="30"/>
  <c r="N136" i="30"/>
  <c r="N139" i="30"/>
  <c r="N144" i="30"/>
  <c r="N145" i="30"/>
  <c r="N146" i="30"/>
  <c r="J86" i="30"/>
  <c r="J87" i="30"/>
  <c r="J88" i="30"/>
  <c r="J89" i="30"/>
  <c r="J91" i="30"/>
  <c r="J92" i="30"/>
  <c r="J94" i="30"/>
  <c r="J96" i="30"/>
  <c r="J97" i="30"/>
  <c r="J99" i="30"/>
  <c r="J100" i="30"/>
  <c r="J103" i="30"/>
  <c r="J104" i="30"/>
  <c r="J105" i="30"/>
  <c r="J109" i="30"/>
  <c r="J111" i="30"/>
  <c r="J113" i="30"/>
  <c r="J117" i="30"/>
  <c r="J121" i="30"/>
  <c r="J122" i="30"/>
  <c r="J124" i="30"/>
  <c r="J125" i="30"/>
  <c r="J127" i="30"/>
  <c r="J129" i="30"/>
  <c r="J130" i="30"/>
  <c r="J137" i="30"/>
  <c r="J143" i="30"/>
  <c r="G86" i="30"/>
  <c r="H86" i="30"/>
  <c r="G87" i="30"/>
  <c r="H87" i="30"/>
  <c r="G88" i="30"/>
  <c r="H88" i="30"/>
  <c r="G89" i="30"/>
  <c r="H89" i="30"/>
  <c r="G91" i="30"/>
  <c r="H91" i="30"/>
  <c r="G92" i="30"/>
  <c r="H92" i="30"/>
  <c r="G93" i="30"/>
  <c r="H93" i="30"/>
  <c r="G94" i="30"/>
  <c r="H94" i="30"/>
  <c r="G95" i="30"/>
  <c r="G96" i="30"/>
  <c r="H96" i="30"/>
  <c r="G97" i="30"/>
  <c r="H97" i="30"/>
  <c r="G98" i="30"/>
  <c r="G99" i="30"/>
  <c r="H99" i="30"/>
  <c r="G100" i="30"/>
  <c r="H100" i="30"/>
  <c r="G101" i="30"/>
  <c r="H101" i="30"/>
  <c r="G103" i="30"/>
  <c r="H103" i="30"/>
  <c r="G104" i="30"/>
  <c r="H104" i="30"/>
  <c r="G105" i="30"/>
  <c r="H105" i="30"/>
  <c r="G108" i="30"/>
  <c r="H108" i="30"/>
  <c r="G109" i="30"/>
  <c r="H109" i="30"/>
  <c r="G110" i="30"/>
  <c r="H110" i="30"/>
  <c r="G111" i="30"/>
  <c r="H111" i="30"/>
  <c r="G113" i="30"/>
  <c r="H113" i="30"/>
  <c r="G116" i="30"/>
  <c r="H116" i="30"/>
  <c r="G121" i="30"/>
  <c r="H121" i="30"/>
  <c r="G122" i="30"/>
  <c r="H122" i="30"/>
  <c r="G123" i="30"/>
  <c r="H123" i="30"/>
  <c r="G124" i="30"/>
  <c r="H124" i="30"/>
  <c r="G125" i="30"/>
  <c r="H125" i="30"/>
  <c r="G126" i="30"/>
  <c r="G127" i="30"/>
  <c r="H127" i="30"/>
  <c r="G129" i="30"/>
  <c r="H129" i="30"/>
  <c r="G130" i="30"/>
  <c r="H130" i="30"/>
  <c r="G131" i="30"/>
  <c r="H131" i="30"/>
  <c r="G133" i="30"/>
  <c r="H133" i="30"/>
  <c r="G135" i="30"/>
  <c r="G139" i="30"/>
  <c r="H139" i="30"/>
  <c r="Q86" i="30"/>
  <c r="R86" i="30"/>
  <c r="S86" i="30"/>
  <c r="U86" i="30"/>
  <c r="Q87" i="30"/>
  <c r="R87" i="30"/>
  <c r="S87" i="30"/>
  <c r="U87" i="30"/>
  <c r="V87" i="30" s="1"/>
  <c r="Q88" i="30"/>
  <c r="R88" i="30"/>
  <c r="S88" i="30"/>
  <c r="U88" i="30"/>
  <c r="Q89" i="30"/>
  <c r="R89" i="30"/>
  <c r="S89" i="30"/>
  <c r="U89" i="30"/>
  <c r="Q91" i="30"/>
  <c r="R91" i="30"/>
  <c r="S91" i="30"/>
  <c r="U91" i="30"/>
  <c r="Q92" i="30"/>
  <c r="R92" i="30"/>
  <c r="S92" i="30"/>
  <c r="T92" i="30" s="1"/>
  <c r="U92" i="30"/>
  <c r="Q93" i="30"/>
  <c r="R93" i="30"/>
  <c r="S93" i="30"/>
  <c r="T93" i="30" s="1"/>
  <c r="U93" i="30"/>
  <c r="Q94" i="30"/>
  <c r="R94" i="30"/>
  <c r="S94" i="30"/>
  <c r="T94" i="30" s="1"/>
  <c r="U94" i="30"/>
  <c r="Q95" i="30"/>
  <c r="R95" i="30"/>
  <c r="S95" i="30"/>
  <c r="T95" i="30" s="1"/>
  <c r="U95" i="30"/>
  <c r="Q96" i="30"/>
  <c r="R96" i="30"/>
  <c r="S96" i="30"/>
  <c r="T96" i="30" s="1"/>
  <c r="U96" i="30"/>
  <c r="Q97" i="30"/>
  <c r="R97" i="30"/>
  <c r="S97" i="30"/>
  <c r="T97" i="30" s="1"/>
  <c r="U97" i="30"/>
  <c r="Q98" i="30"/>
  <c r="R98" i="30"/>
  <c r="S98" i="30"/>
  <c r="T98" i="30" s="1"/>
  <c r="U98" i="30"/>
  <c r="Q99" i="30"/>
  <c r="R99" i="30"/>
  <c r="S99" i="30"/>
  <c r="U99" i="30"/>
  <c r="Q100" i="30"/>
  <c r="R100" i="30"/>
  <c r="S100" i="30"/>
  <c r="U100" i="30"/>
  <c r="Q101" i="30"/>
  <c r="R101" i="30"/>
  <c r="S101" i="30"/>
  <c r="U101" i="30"/>
  <c r="Q102" i="30"/>
  <c r="R102" i="30"/>
  <c r="S102" i="30"/>
  <c r="U102" i="30"/>
  <c r="Q103" i="30"/>
  <c r="R103" i="30"/>
  <c r="S103" i="30"/>
  <c r="T103" i="30" s="1"/>
  <c r="U103" i="30"/>
  <c r="Q104" i="30"/>
  <c r="R104" i="30"/>
  <c r="S104" i="30"/>
  <c r="T104" i="30" s="1"/>
  <c r="U104" i="30"/>
  <c r="Q105" i="30"/>
  <c r="R105" i="30"/>
  <c r="S105" i="30"/>
  <c r="T105" i="30" s="1"/>
  <c r="U105" i="30"/>
  <c r="Q107" i="30"/>
  <c r="R107" i="30"/>
  <c r="S107" i="30"/>
  <c r="T107" i="30" s="1"/>
  <c r="U107" i="30"/>
  <c r="Q108" i="30"/>
  <c r="R108" i="30"/>
  <c r="S108" i="30"/>
  <c r="T108" i="30" s="1"/>
  <c r="U108" i="30"/>
  <c r="Q109" i="30"/>
  <c r="R109" i="30"/>
  <c r="S109" i="30"/>
  <c r="T109" i="30" s="1"/>
  <c r="U109" i="30"/>
  <c r="Q110" i="30"/>
  <c r="R110" i="30"/>
  <c r="S110" i="30"/>
  <c r="T110" i="30" s="1"/>
  <c r="U110" i="30"/>
  <c r="Q111" i="30"/>
  <c r="R111" i="30"/>
  <c r="S111" i="30"/>
  <c r="U111" i="30"/>
  <c r="Q112" i="30"/>
  <c r="R112" i="30"/>
  <c r="S112" i="30"/>
  <c r="U112" i="30"/>
  <c r="Q113" i="30"/>
  <c r="R113" i="30"/>
  <c r="S113" i="30"/>
  <c r="T113" i="30" s="1"/>
  <c r="U113" i="30"/>
  <c r="Q114" i="30"/>
  <c r="R114" i="30"/>
  <c r="S114" i="30"/>
  <c r="U114" i="30"/>
  <c r="Q116" i="30"/>
  <c r="R116" i="30"/>
  <c r="S116" i="30"/>
  <c r="T116" i="30" s="1"/>
  <c r="U116" i="30"/>
  <c r="Q117" i="30"/>
  <c r="R117" i="30"/>
  <c r="S117" i="30"/>
  <c r="U117" i="30"/>
  <c r="Q118" i="30"/>
  <c r="R118" i="30"/>
  <c r="S118" i="30"/>
  <c r="U118" i="30"/>
  <c r="Q119" i="30"/>
  <c r="R119" i="30"/>
  <c r="S119" i="30"/>
  <c r="V119" i="30" s="1"/>
  <c r="U119" i="30"/>
  <c r="Q120" i="30"/>
  <c r="R120" i="30"/>
  <c r="T120" i="30" s="1"/>
  <c r="S120" i="30"/>
  <c r="U120" i="30"/>
  <c r="Q121" i="30"/>
  <c r="R121" i="30"/>
  <c r="S121" i="30"/>
  <c r="T121" i="30" s="1"/>
  <c r="U121" i="30"/>
  <c r="Q122" i="30"/>
  <c r="R122" i="30"/>
  <c r="S122" i="30"/>
  <c r="T122" i="30" s="1"/>
  <c r="U122" i="30"/>
  <c r="Q123" i="30"/>
  <c r="R123" i="30"/>
  <c r="S123" i="30"/>
  <c r="T123" i="30" s="1"/>
  <c r="U123" i="30"/>
  <c r="Q124" i="30"/>
  <c r="R124" i="30"/>
  <c r="S124" i="30"/>
  <c r="T124" i="30" s="1"/>
  <c r="U124" i="30"/>
  <c r="Q125" i="30"/>
  <c r="R125" i="30"/>
  <c r="S125" i="30"/>
  <c r="T125" i="30" s="1"/>
  <c r="U125" i="30"/>
  <c r="Q126" i="30"/>
  <c r="R126" i="30"/>
  <c r="S126" i="30"/>
  <c r="U126" i="30"/>
  <c r="Q127" i="30"/>
  <c r="R127" i="30"/>
  <c r="S127" i="30"/>
  <c r="T127" i="30" s="1"/>
  <c r="U127" i="30"/>
  <c r="Q129" i="30"/>
  <c r="R129" i="30"/>
  <c r="S129" i="30"/>
  <c r="U129" i="30"/>
  <c r="Q130" i="30"/>
  <c r="R130" i="30"/>
  <c r="S130" i="30"/>
  <c r="U130" i="30"/>
  <c r="Q131" i="30"/>
  <c r="R131" i="30"/>
  <c r="S131" i="30"/>
  <c r="U131" i="30"/>
  <c r="Q132" i="30"/>
  <c r="R132" i="30"/>
  <c r="S132" i="30"/>
  <c r="U132" i="30"/>
  <c r="Q133" i="30"/>
  <c r="R133" i="30"/>
  <c r="S133" i="30"/>
  <c r="U133" i="30"/>
  <c r="Q135" i="30"/>
  <c r="R135" i="30"/>
  <c r="S135" i="30"/>
  <c r="T135" i="30" s="1"/>
  <c r="U135" i="30"/>
  <c r="Q136" i="30"/>
  <c r="R136" i="30"/>
  <c r="S136" i="30"/>
  <c r="U136" i="30"/>
  <c r="Q137" i="30"/>
  <c r="R137" i="30"/>
  <c r="S137" i="30"/>
  <c r="U137" i="30"/>
  <c r="V137" i="30"/>
  <c r="Q139" i="30"/>
  <c r="R139" i="30"/>
  <c r="S139" i="30"/>
  <c r="T139" i="30"/>
  <c r="U139" i="30"/>
  <c r="Q142" i="30"/>
  <c r="R142" i="30"/>
  <c r="S142" i="30"/>
  <c r="V142" i="30" s="1"/>
  <c r="U142" i="30"/>
  <c r="Q143" i="30"/>
  <c r="R143" i="30"/>
  <c r="S143" i="30"/>
  <c r="U143" i="30"/>
  <c r="V143" i="30" s="1"/>
  <c r="Q144" i="30"/>
  <c r="R144" i="30"/>
  <c r="S144" i="30"/>
  <c r="U144" i="30"/>
  <c r="Q145" i="30"/>
  <c r="R145" i="30"/>
  <c r="S145" i="30"/>
  <c r="U145" i="30"/>
  <c r="Q146" i="30"/>
  <c r="R146" i="30"/>
  <c r="S146" i="30"/>
  <c r="U146" i="30"/>
  <c r="L106" i="30"/>
  <c r="M106" i="30"/>
  <c r="K106" i="30"/>
  <c r="T136" i="30" l="1"/>
  <c r="V127" i="30"/>
  <c r="T89" i="30"/>
  <c r="T132" i="30"/>
  <c r="T131" i="30"/>
  <c r="T130" i="30"/>
  <c r="T129" i="30"/>
  <c r="V125" i="30"/>
  <c r="T133" i="30"/>
  <c r="T126" i="30"/>
  <c r="V124" i="30"/>
  <c r="V130" i="30"/>
  <c r="V129" i="30"/>
  <c r="V113" i="30"/>
  <c r="T88" i="30"/>
  <c r="T114" i="30"/>
  <c r="V122" i="30"/>
  <c r="V121" i="30"/>
  <c r="V105" i="30"/>
  <c r="V104" i="30"/>
  <c r="V103" i="30"/>
  <c r="V102" i="30"/>
  <c r="T112" i="30"/>
  <c r="T111" i="30"/>
  <c r="V109" i="30"/>
  <c r="T101" i="30"/>
  <c r="T100" i="30"/>
  <c r="T99" i="30"/>
  <c r="V97" i="30"/>
  <c r="V96" i="30"/>
  <c r="V89" i="30"/>
  <c r="V88" i="30"/>
  <c r="T87" i="30"/>
  <c r="T86" i="30"/>
  <c r="T146" i="30"/>
  <c r="T145" i="30"/>
  <c r="T91" i="30"/>
  <c r="V118" i="30"/>
  <c r="V117" i="30"/>
  <c r="V111" i="30"/>
  <c r="V100" i="30"/>
  <c r="V99" i="30"/>
  <c r="V94" i="30"/>
  <c r="V92" i="30"/>
  <c r="V86" i="30"/>
  <c r="T144" i="30"/>
  <c r="N106" i="30"/>
  <c r="V91" i="30"/>
  <c r="O141" i="30"/>
  <c r="M141" i="30"/>
  <c r="L141" i="30"/>
  <c r="K141" i="30"/>
  <c r="I141" i="30"/>
  <c r="U141" i="30" s="1"/>
  <c r="F141" i="30"/>
  <c r="E141" i="30"/>
  <c r="D141" i="30"/>
  <c r="C141" i="30"/>
  <c r="O138" i="30"/>
  <c r="O134" i="30"/>
  <c r="O115" i="30"/>
  <c r="O106" i="30"/>
  <c r="O90" i="30"/>
  <c r="O85" i="30"/>
  <c r="I138" i="30"/>
  <c r="U138" i="30" s="1"/>
  <c r="I134" i="30"/>
  <c r="I115" i="30"/>
  <c r="U115" i="30" s="1"/>
  <c r="I106" i="30"/>
  <c r="U106" i="30" s="1"/>
  <c r="I90" i="30"/>
  <c r="U90" i="30" s="1"/>
  <c r="I85" i="30"/>
  <c r="Y133" i="31"/>
  <c r="Y136" i="31"/>
  <c r="N154" i="31"/>
  <c r="M154" i="31"/>
  <c r="J154" i="31"/>
  <c r="I154" i="31"/>
  <c r="H154" i="31"/>
  <c r="G154" i="31"/>
  <c r="F154" i="31"/>
  <c r="E154" i="31"/>
  <c r="L150" i="31"/>
  <c r="U142" i="31"/>
  <c r="Y142" i="31" s="1"/>
  <c r="S142" i="31"/>
  <c r="R142" i="31"/>
  <c r="Q142" i="31"/>
  <c r="P142" i="31"/>
  <c r="J142" i="31"/>
  <c r="O141" i="31"/>
  <c r="M141" i="31"/>
  <c r="L141" i="31"/>
  <c r="K141" i="31"/>
  <c r="I141" i="31"/>
  <c r="U141" i="31" s="1"/>
  <c r="F141" i="31"/>
  <c r="S141" i="31" s="1"/>
  <c r="Y141" i="31" s="1"/>
  <c r="E141" i="31"/>
  <c r="D141" i="31"/>
  <c r="C141" i="31"/>
  <c r="Q141" i="31" s="1"/>
  <c r="U140" i="31"/>
  <c r="S140" i="31"/>
  <c r="T140" i="31" s="1"/>
  <c r="R140" i="31"/>
  <c r="Q140" i="31"/>
  <c r="N140" i="31"/>
  <c r="U139" i="31"/>
  <c r="S139" i="31"/>
  <c r="R139" i="31"/>
  <c r="Q139" i="31"/>
  <c r="N139" i="31"/>
  <c r="U138" i="31"/>
  <c r="S138" i="31"/>
  <c r="T138" i="31" s="1"/>
  <c r="R138" i="31"/>
  <c r="Q138" i="31"/>
  <c r="N138" i="31"/>
  <c r="U137" i="31"/>
  <c r="S137" i="31"/>
  <c r="R137" i="31"/>
  <c r="Q137" i="31"/>
  <c r="H137" i="31"/>
  <c r="G137" i="31"/>
  <c r="O135" i="31"/>
  <c r="M135" i="31"/>
  <c r="L135" i="31"/>
  <c r="K135" i="31"/>
  <c r="I135" i="31"/>
  <c r="U135" i="31" s="1"/>
  <c r="F135" i="31"/>
  <c r="S135" i="31" s="1"/>
  <c r="Y135" i="31" s="1"/>
  <c r="E135" i="31"/>
  <c r="D135" i="31"/>
  <c r="C135" i="31"/>
  <c r="Q135" i="31" s="1"/>
  <c r="U134" i="31"/>
  <c r="S134" i="31"/>
  <c r="T134" i="31" s="1"/>
  <c r="R134" i="31"/>
  <c r="Q134" i="31"/>
  <c r="H134" i="31"/>
  <c r="G134" i="31"/>
  <c r="U132" i="31"/>
  <c r="S132" i="31"/>
  <c r="V132" i="31" s="1"/>
  <c r="R132" i="31"/>
  <c r="Q132" i="31"/>
  <c r="P132" i="31"/>
  <c r="U131" i="31"/>
  <c r="S131" i="31"/>
  <c r="Y131" i="31" s="1"/>
  <c r="R131" i="31"/>
  <c r="T131" i="31" s="1"/>
  <c r="Q131" i="31"/>
  <c r="G131" i="31"/>
  <c r="O130" i="31"/>
  <c r="M130" i="31"/>
  <c r="P130" i="31" s="1"/>
  <c r="L130" i="31"/>
  <c r="K130" i="31"/>
  <c r="K126" i="31" s="1"/>
  <c r="I130" i="31"/>
  <c r="U130" i="31" s="1"/>
  <c r="G130" i="31"/>
  <c r="F130" i="31"/>
  <c r="E130" i="31"/>
  <c r="D130" i="31"/>
  <c r="R130" i="31" s="1"/>
  <c r="C130" i="31"/>
  <c r="Q130" i="31" s="1"/>
  <c r="U129" i="31"/>
  <c r="S129" i="31"/>
  <c r="Y129" i="31" s="1"/>
  <c r="R129" i="31"/>
  <c r="Q129" i="31"/>
  <c r="N129" i="31"/>
  <c r="U128" i="31"/>
  <c r="S128" i="31"/>
  <c r="Y128" i="31" s="1"/>
  <c r="R128" i="31"/>
  <c r="Q128" i="31"/>
  <c r="J128" i="31"/>
  <c r="H128" i="31"/>
  <c r="G128" i="31"/>
  <c r="U127" i="31"/>
  <c r="S127" i="31"/>
  <c r="V127" i="31" s="1"/>
  <c r="R127" i="31"/>
  <c r="T127" i="31" s="1"/>
  <c r="Q127" i="31"/>
  <c r="N127" i="31"/>
  <c r="J127" i="31"/>
  <c r="H127" i="31"/>
  <c r="G127" i="31"/>
  <c r="O126" i="31"/>
  <c r="L126" i="31"/>
  <c r="I126" i="31"/>
  <c r="U126" i="31" s="1"/>
  <c r="E126" i="31"/>
  <c r="D126" i="31"/>
  <c r="C126" i="31"/>
  <c r="U125" i="31"/>
  <c r="S125" i="31"/>
  <c r="Y125" i="31" s="1"/>
  <c r="R125" i="31"/>
  <c r="Q125" i="31"/>
  <c r="H125" i="31"/>
  <c r="G125" i="31"/>
  <c r="U124" i="31"/>
  <c r="S124" i="31"/>
  <c r="V124" i="31" s="1"/>
  <c r="R124" i="31"/>
  <c r="T124" i="31" s="1"/>
  <c r="Q124" i="31"/>
  <c r="J124" i="31"/>
  <c r="G124" i="31"/>
  <c r="U123" i="31"/>
  <c r="S123" i="31"/>
  <c r="Y123" i="31" s="1"/>
  <c r="R123" i="31"/>
  <c r="Q123" i="31"/>
  <c r="P123" i="31"/>
  <c r="U122" i="31"/>
  <c r="S122" i="31"/>
  <c r="V122" i="31" s="1"/>
  <c r="R122" i="31"/>
  <c r="Q122" i="31"/>
  <c r="J122" i="31"/>
  <c r="G122" i="31"/>
  <c r="U121" i="31"/>
  <c r="S121" i="31"/>
  <c r="V121" i="31" s="1"/>
  <c r="R121" i="31"/>
  <c r="Q121" i="31"/>
  <c r="J121" i="31"/>
  <c r="H121" i="31"/>
  <c r="G121" i="31"/>
  <c r="U120" i="31"/>
  <c r="S120" i="31"/>
  <c r="Y120" i="31" s="1"/>
  <c r="R120" i="31"/>
  <c r="Q120" i="31"/>
  <c r="J120" i="31"/>
  <c r="H120" i="31"/>
  <c r="G120" i="31"/>
  <c r="U119" i="31"/>
  <c r="S119" i="31"/>
  <c r="T119" i="31" s="1"/>
  <c r="R119" i="31"/>
  <c r="Q119" i="31"/>
  <c r="G119" i="31"/>
  <c r="U118" i="31"/>
  <c r="S118" i="31"/>
  <c r="R118" i="31"/>
  <c r="T118" i="31" s="1"/>
  <c r="Q118" i="31"/>
  <c r="P118" i="31"/>
  <c r="N118" i="31"/>
  <c r="J118" i="31"/>
  <c r="H118" i="31"/>
  <c r="G118" i="31"/>
  <c r="U117" i="31"/>
  <c r="S117" i="31"/>
  <c r="V117" i="31" s="1"/>
  <c r="R117" i="31"/>
  <c r="Q117" i="31"/>
  <c r="J117" i="31"/>
  <c r="H117" i="31"/>
  <c r="G117" i="31"/>
  <c r="U116" i="31"/>
  <c r="S116" i="31"/>
  <c r="Y116" i="31" s="1"/>
  <c r="R116" i="31"/>
  <c r="Q116" i="31"/>
  <c r="P116" i="31"/>
  <c r="U115" i="31"/>
  <c r="S115" i="31"/>
  <c r="V115" i="31" s="1"/>
  <c r="R115" i="31"/>
  <c r="Q115" i="31"/>
  <c r="P115" i="31"/>
  <c r="U114" i="31"/>
  <c r="S114" i="31"/>
  <c r="Y114" i="31" s="1"/>
  <c r="R114" i="31"/>
  <c r="Q114" i="31"/>
  <c r="N114" i="31"/>
  <c r="U113" i="31"/>
  <c r="S113" i="31"/>
  <c r="T113" i="31" s="1"/>
  <c r="R113" i="31"/>
  <c r="Q113" i="31"/>
  <c r="N113" i="31"/>
  <c r="U112" i="31"/>
  <c r="S112" i="31"/>
  <c r="Y112" i="31" s="1"/>
  <c r="R112" i="31"/>
  <c r="Q112" i="31"/>
  <c r="P112" i="31"/>
  <c r="N112" i="31"/>
  <c r="U111" i="31"/>
  <c r="S111" i="31"/>
  <c r="Y111" i="31" s="1"/>
  <c r="R111" i="31"/>
  <c r="Q111" i="31"/>
  <c r="J111" i="31"/>
  <c r="H111" i="31"/>
  <c r="G111" i="31"/>
  <c r="U110" i="31"/>
  <c r="S110" i="31"/>
  <c r="V110" i="31" s="1"/>
  <c r="R110" i="31"/>
  <c r="Q110" i="31"/>
  <c r="P110" i="31"/>
  <c r="J110" i="31"/>
  <c r="H110" i="31"/>
  <c r="G110" i="31"/>
  <c r="O109" i="31"/>
  <c r="M109" i="31"/>
  <c r="P109" i="31" s="1"/>
  <c r="L109" i="31"/>
  <c r="K109" i="31"/>
  <c r="I109" i="31"/>
  <c r="U109" i="31" s="1"/>
  <c r="G109" i="31"/>
  <c r="F109" i="31"/>
  <c r="E109" i="31"/>
  <c r="D109" i="31"/>
  <c r="R109" i="31" s="1"/>
  <c r="C109" i="31"/>
  <c r="Q109" i="31" s="1"/>
  <c r="U108" i="31"/>
  <c r="S108" i="31"/>
  <c r="V108" i="31" s="1"/>
  <c r="R108" i="31"/>
  <c r="Q108" i="31"/>
  <c r="J108" i="31"/>
  <c r="H108" i="31"/>
  <c r="G108" i="31"/>
  <c r="V107" i="31"/>
  <c r="U107" i="31"/>
  <c r="S107" i="31"/>
  <c r="Y107" i="31" s="1"/>
  <c r="R107" i="31"/>
  <c r="Q107" i="31"/>
  <c r="N107" i="31"/>
  <c r="J107" i="31"/>
  <c r="H107" i="31"/>
  <c r="G107" i="31"/>
  <c r="U106" i="31"/>
  <c r="S106" i="31"/>
  <c r="V106" i="31" s="1"/>
  <c r="R106" i="31"/>
  <c r="T106" i="31" s="1"/>
  <c r="Q106" i="31"/>
  <c r="J106" i="31"/>
  <c r="G106" i="31"/>
  <c r="U105" i="31"/>
  <c r="S105" i="31"/>
  <c r="R105" i="31"/>
  <c r="Q105" i="31"/>
  <c r="H105" i="31"/>
  <c r="G105" i="31"/>
  <c r="U104" i="31"/>
  <c r="S104" i="31"/>
  <c r="Y104" i="31" s="1"/>
  <c r="R104" i="31"/>
  <c r="Q104" i="31"/>
  <c r="J104" i="31"/>
  <c r="O103" i="31"/>
  <c r="M103" i="31"/>
  <c r="L103" i="31"/>
  <c r="K103" i="31"/>
  <c r="I103" i="31"/>
  <c r="U103" i="31" s="1"/>
  <c r="F103" i="31"/>
  <c r="S103" i="31" s="1"/>
  <c r="Y103" i="31" s="1"/>
  <c r="E103" i="31"/>
  <c r="D103" i="31"/>
  <c r="R103" i="31" s="1"/>
  <c r="C103" i="31"/>
  <c r="U102" i="31"/>
  <c r="S102" i="31"/>
  <c r="Y102" i="31" s="1"/>
  <c r="R102" i="31"/>
  <c r="Q102" i="31"/>
  <c r="P102" i="31"/>
  <c r="N102" i="31"/>
  <c r="J102" i="31"/>
  <c r="H102" i="31"/>
  <c r="G102" i="31"/>
  <c r="U101" i="31"/>
  <c r="S101" i="31"/>
  <c r="V101" i="31" s="1"/>
  <c r="R101" i="31"/>
  <c r="Q101" i="31"/>
  <c r="P101" i="31"/>
  <c r="N101" i="31"/>
  <c r="J101" i="31"/>
  <c r="H101" i="31"/>
  <c r="G101" i="31"/>
  <c r="U100" i="31"/>
  <c r="S100" i="31"/>
  <c r="Y100" i="31" s="1"/>
  <c r="R100" i="31"/>
  <c r="Q100" i="31"/>
  <c r="J100" i="31"/>
  <c r="H100" i="31"/>
  <c r="G100" i="31"/>
  <c r="U99" i="31"/>
  <c r="S99" i="31"/>
  <c r="Y99" i="31" s="1"/>
  <c r="R99" i="31"/>
  <c r="Q99" i="31"/>
  <c r="U98" i="31"/>
  <c r="S98" i="31"/>
  <c r="V98" i="31" s="1"/>
  <c r="R98" i="31"/>
  <c r="Q98" i="31"/>
  <c r="J98" i="31"/>
  <c r="H98" i="31"/>
  <c r="G98" i="31"/>
  <c r="U97" i="31"/>
  <c r="S97" i="31"/>
  <c r="R97" i="31"/>
  <c r="Q97" i="31"/>
  <c r="J97" i="31"/>
  <c r="H97" i="31"/>
  <c r="G97" i="31"/>
  <c r="U96" i="31"/>
  <c r="S96" i="31"/>
  <c r="T96" i="31" s="1"/>
  <c r="R96" i="31"/>
  <c r="Q96" i="31"/>
  <c r="G96" i="31"/>
  <c r="U95" i="31"/>
  <c r="S95" i="31"/>
  <c r="Y95" i="31" s="1"/>
  <c r="R95" i="31"/>
  <c r="Q95" i="31"/>
  <c r="P95" i="31"/>
  <c r="J95" i="31"/>
  <c r="H95" i="31"/>
  <c r="G95" i="31"/>
  <c r="U94" i="31"/>
  <c r="S94" i="31"/>
  <c r="Y94" i="31" s="1"/>
  <c r="R94" i="31"/>
  <c r="Q94" i="31"/>
  <c r="J94" i="31"/>
  <c r="H94" i="31"/>
  <c r="G94" i="31"/>
  <c r="U93" i="31"/>
  <c r="S93" i="31"/>
  <c r="V93" i="31" s="1"/>
  <c r="R93" i="31"/>
  <c r="Q93" i="31"/>
  <c r="P93" i="31"/>
  <c r="J93" i="31"/>
  <c r="G93" i="31"/>
  <c r="U92" i="31"/>
  <c r="S92" i="31"/>
  <c r="Y92" i="31" s="1"/>
  <c r="R92" i="31"/>
  <c r="Q92" i="31"/>
  <c r="P92" i="31"/>
  <c r="N92" i="31"/>
  <c r="J92" i="31"/>
  <c r="H92" i="31"/>
  <c r="G92" i="31"/>
  <c r="U91" i="31"/>
  <c r="S91" i="31"/>
  <c r="V91" i="31" s="1"/>
  <c r="R91" i="31"/>
  <c r="Q91" i="31"/>
  <c r="J91" i="31"/>
  <c r="U90" i="31"/>
  <c r="S90" i="31"/>
  <c r="Y90" i="31" s="1"/>
  <c r="R90" i="31"/>
  <c r="Q90" i="31"/>
  <c r="J90" i="31"/>
  <c r="H90" i="31"/>
  <c r="G90" i="31"/>
  <c r="U89" i="31"/>
  <c r="S89" i="31"/>
  <c r="V89" i="31" s="1"/>
  <c r="R89" i="31"/>
  <c r="Q89" i="31"/>
  <c r="J89" i="31"/>
  <c r="H89" i="31"/>
  <c r="G89" i="31"/>
  <c r="U88" i="31"/>
  <c r="S88" i="31"/>
  <c r="Y88" i="31" s="1"/>
  <c r="R88" i="31"/>
  <c r="Q88" i="31"/>
  <c r="G88" i="31"/>
  <c r="O87" i="31"/>
  <c r="M87" i="31"/>
  <c r="P87" i="31" s="1"/>
  <c r="L87" i="31"/>
  <c r="K87" i="31"/>
  <c r="I87" i="31"/>
  <c r="U87" i="31" s="1"/>
  <c r="F87" i="31"/>
  <c r="J87" i="31" s="1"/>
  <c r="E87" i="31"/>
  <c r="D87" i="31"/>
  <c r="R87" i="31" s="1"/>
  <c r="C87" i="31"/>
  <c r="U86" i="31"/>
  <c r="S86" i="31"/>
  <c r="Y86" i="31" s="1"/>
  <c r="R86" i="31"/>
  <c r="Q86" i="31"/>
  <c r="P86" i="31"/>
  <c r="N86" i="31"/>
  <c r="J86" i="31"/>
  <c r="H86" i="31"/>
  <c r="G86" i="31"/>
  <c r="U85" i="31"/>
  <c r="S85" i="31"/>
  <c r="V85" i="31" s="1"/>
  <c r="R85" i="31"/>
  <c r="Q85" i="31"/>
  <c r="P85" i="31"/>
  <c r="N85" i="31"/>
  <c r="J85" i="31"/>
  <c r="H85" i="31"/>
  <c r="G85" i="31"/>
  <c r="U84" i="31"/>
  <c r="S84" i="31"/>
  <c r="Y84" i="31" s="1"/>
  <c r="R84" i="31"/>
  <c r="Q84" i="31"/>
  <c r="N84" i="31"/>
  <c r="J84" i="31"/>
  <c r="H84" i="31"/>
  <c r="G84" i="31"/>
  <c r="U83" i="31"/>
  <c r="S83" i="31"/>
  <c r="R83" i="31"/>
  <c r="Q83" i="31"/>
  <c r="P83" i="31"/>
  <c r="N83" i="31"/>
  <c r="J83" i="31"/>
  <c r="H83" i="31"/>
  <c r="G83" i="31"/>
  <c r="O82" i="31"/>
  <c r="O143" i="31" s="1"/>
  <c r="M82" i="31"/>
  <c r="L82" i="31"/>
  <c r="L143" i="31" s="1"/>
  <c r="K82" i="31"/>
  <c r="I82" i="31"/>
  <c r="U82" i="31" s="1"/>
  <c r="F82" i="31"/>
  <c r="E82" i="31"/>
  <c r="E143" i="31" s="1"/>
  <c r="D82" i="31"/>
  <c r="D143" i="31" s="1"/>
  <c r="C82" i="31"/>
  <c r="U79" i="31"/>
  <c r="S79" i="31"/>
  <c r="R79" i="31"/>
  <c r="Q79" i="31"/>
  <c r="P79" i="31"/>
  <c r="O78" i="31"/>
  <c r="U78" i="31" s="1"/>
  <c r="M78" i="31"/>
  <c r="P78" i="31" s="1"/>
  <c r="L78" i="31"/>
  <c r="R78" i="31" s="1"/>
  <c r="K78" i="31"/>
  <c r="Q78" i="31" s="1"/>
  <c r="U77" i="31"/>
  <c r="S77" i="31"/>
  <c r="V77" i="31" s="1"/>
  <c r="R77" i="31"/>
  <c r="Q77" i="31"/>
  <c r="J77" i="31"/>
  <c r="H77" i="31"/>
  <c r="G77" i="31"/>
  <c r="U76" i="31"/>
  <c r="S76" i="31"/>
  <c r="R76" i="31"/>
  <c r="Q76" i="31"/>
  <c r="U75" i="31"/>
  <c r="S75" i="31"/>
  <c r="R75" i="31"/>
  <c r="Q75" i="31"/>
  <c r="J75" i="31"/>
  <c r="U74" i="31"/>
  <c r="S74" i="31"/>
  <c r="T74" i="31" s="1"/>
  <c r="R74" i="31"/>
  <c r="Q74" i="31"/>
  <c r="U73" i="31"/>
  <c r="S73" i="31"/>
  <c r="V73" i="31" s="1"/>
  <c r="R73" i="31"/>
  <c r="Q73" i="31"/>
  <c r="Q72" i="31" s="1"/>
  <c r="J73" i="31"/>
  <c r="H73" i="31"/>
  <c r="G73" i="31"/>
  <c r="U72" i="31"/>
  <c r="P72" i="31"/>
  <c r="O72" i="31"/>
  <c r="N72" i="31"/>
  <c r="M72" i="31"/>
  <c r="L72" i="31"/>
  <c r="K72" i="31"/>
  <c r="J72" i="31"/>
  <c r="I72" i="31"/>
  <c r="H72" i="31"/>
  <c r="F72" i="31"/>
  <c r="E72" i="31"/>
  <c r="D72" i="31"/>
  <c r="C72" i="31"/>
  <c r="U71" i="31"/>
  <c r="S71" i="31"/>
  <c r="T71" i="31" s="1"/>
  <c r="T70" i="31" s="1"/>
  <c r="R71" i="31"/>
  <c r="Q71" i="31"/>
  <c r="Q70" i="31" s="1"/>
  <c r="H71" i="31"/>
  <c r="G71" i="31"/>
  <c r="G70" i="31" s="1"/>
  <c r="V70" i="31"/>
  <c r="U70" i="31"/>
  <c r="R70" i="31"/>
  <c r="P70" i="31"/>
  <c r="O70" i="31"/>
  <c r="N70" i="31"/>
  <c r="M70" i="31"/>
  <c r="L70" i="31"/>
  <c r="K70" i="31"/>
  <c r="J70" i="31"/>
  <c r="I70" i="31"/>
  <c r="H70" i="31"/>
  <c r="F70" i="31"/>
  <c r="E70" i="31"/>
  <c r="D70" i="31"/>
  <c r="C70" i="31"/>
  <c r="U69" i="31"/>
  <c r="S69" i="31"/>
  <c r="R69" i="31"/>
  <c r="Q69" i="31"/>
  <c r="J69" i="31"/>
  <c r="H69" i="31"/>
  <c r="G69" i="31"/>
  <c r="P68" i="31"/>
  <c r="O68" i="31"/>
  <c r="N68" i="31"/>
  <c r="M68" i="31"/>
  <c r="M64" i="31" s="1"/>
  <c r="L68" i="31"/>
  <c r="K68" i="31"/>
  <c r="K64" i="31" s="1"/>
  <c r="I68" i="31"/>
  <c r="G68" i="31"/>
  <c r="F68" i="31"/>
  <c r="E68" i="31"/>
  <c r="D68" i="31"/>
  <c r="R68" i="31" s="1"/>
  <c r="C68" i="31"/>
  <c r="Q68" i="31" s="1"/>
  <c r="U67" i="31"/>
  <c r="S67" i="31"/>
  <c r="V67" i="31" s="1"/>
  <c r="R67" i="31"/>
  <c r="Q67" i="31"/>
  <c r="J67" i="31"/>
  <c r="H67" i="31"/>
  <c r="G67" i="31"/>
  <c r="I66" i="31"/>
  <c r="U66" i="31" s="1"/>
  <c r="F66" i="31"/>
  <c r="E66" i="31"/>
  <c r="E65" i="31" s="1"/>
  <c r="E64" i="31" s="1"/>
  <c r="D66" i="31"/>
  <c r="R66" i="31" s="1"/>
  <c r="C66" i="31"/>
  <c r="Q66" i="31" s="1"/>
  <c r="F65" i="31"/>
  <c r="D65" i="31"/>
  <c r="R65" i="31" s="1"/>
  <c r="O64" i="31"/>
  <c r="L64" i="31"/>
  <c r="I64" i="31"/>
  <c r="U64" i="31" s="1"/>
  <c r="U62" i="31"/>
  <c r="S62" i="31"/>
  <c r="V62" i="31" s="1"/>
  <c r="R62" i="31"/>
  <c r="Q62" i="31"/>
  <c r="P62" i="31"/>
  <c r="N62" i="31"/>
  <c r="O61" i="31"/>
  <c r="M61" i="31"/>
  <c r="P61" i="31" s="1"/>
  <c r="L61" i="31"/>
  <c r="R61" i="31" s="1"/>
  <c r="K61" i="31"/>
  <c r="Q61" i="31" s="1"/>
  <c r="J61" i="31"/>
  <c r="I61" i="31"/>
  <c r="U61" i="31" s="1"/>
  <c r="U60" i="31"/>
  <c r="S60" i="31"/>
  <c r="V60" i="31" s="1"/>
  <c r="R60" i="31"/>
  <c r="Q60" i="31"/>
  <c r="P60" i="31"/>
  <c r="P59" i="31" s="1"/>
  <c r="V59" i="31" s="1"/>
  <c r="N60" i="31"/>
  <c r="N59" i="31" s="1"/>
  <c r="T59" i="31" s="1"/>
  <c r="O59" i="31"/>
  <c r="U59" i="31" s="1"/>
  <c r="M59" i="31"/>
  <c r="S59" i="31" s="1"/>
  <c r="L59" i="31"/>
  <c r="R59" i="31" s="1"/>
  <c r="K59" i="31"/>
  <c r="Q59" i="31" s="1"/>
  <c r="O58" i="31"/>
  <c r="L58" i="31"/>
  <c r="J58" i="31"/>
  <c r="H58" i="31"/>
  <c r="G58" i="31"/>
  <c r="F58" i="31"/>
  <c r="E58" i="31"/>
  <c r="D58" i="31"/>
  <c r="R58" i="31" s="1"/>
  <c r="C58" i="31"/>
  <c r="U57" i="31"/>
  <c r="S57" i="31"/>
  <c r="R57" i="31"/>
  <c r="Q57" i="31"/>
  <c r="P57" i="31"/>
  <c r="N57" i="31"/>
  <c r="U56" i="31"/>
  <c r="S56" i="31"/>
  <c r="R56" i="31"/>
  <c r="Q56" i="31"/>
  <c r="P56" i="31"/>
  <c r="J56" i="31"/>
  <c r="H56" i="31"/>
  <c r="G56" i="31"/>
  <c r="O55" i="31"/>
  <c r="M55" i="31"/>
  <c r="P55" i="31" s="1"/>
  <c r="L55" i="31"/>
  <c r="K55" i="31"/>
  <c r="K47" i="31" s="1"/>
  <c r="I55" i="31"/>
  <c r="F55" i="31"/>
  <c r="G55" i="31" s="1"/>
  <c r="E55" i="31"/>
  <c r="D55" i="31"/>
  <c r="R55" i="31" s="1"/>
  <c r="C55" i="31"/>
  <c r="V54" i="31"/>
  <c r="U54" i="31"/>
  <c r="S54" i="31"/>
  <c r="R54" i="31"/>
  <c r="Q54" i="31"/>
  <c r="J54" i="31"/>
  <c r="H54" i="31"/>
  <c r="G54" i="31"/>
  <c r="U53" i="31"/>
  <c r="S53" i="31"/>
  <c r="R53" i="31"/>
  <c r="Q53" i="31"/>
  <c r="J53" i="31"/>
  <c r="H53" i="31"/>
  <c r="G53" i="31"/>
  <c r="U52" i="31"/>
  <c r="S52" i="31"/>
  <c r="V52" i="31" s="1"/>
  <c r="R52" i="31"/>
  <c r="T52" i="31" s="1"/>
  <c r="Q52" i="31"/>
  <c r="J52" i="31"/>
  <c r="H52" i="31"/>
  <c r="G52" i="31"/>
  <c r="I51" i="31"/>
  <c r="U51" i="31" s="1"/>
  <c r="F51" i="31"/>
  <c r="S51" i="31" s="1"/>
  <c r="E51" i="31"/>
  <c r="D51" i="31"/>
  <c r="R51" i="31" s="1"/>
  <c r="C51" i="31"/>
  <c r="Q51" i="31" s="1"/>
  <c r="U50" i="31"/>
  <c r="S50" i="31"/>
  <c r="R50" i="31"/>
  <c r="Q50" i="31"/>
  <c r="J50" i="31"/>
  <c r="H50" i="31"/>
  <c r="G50" i="31"/>
  <c r="U49" i="31"/>
  <c r="U48" i="31" s="1"/>
  <c r="S49" i="31"/>
  <c r="V49" i="31" s="1"/>
  <c r="R49" i="31"/>
  <c r="R48" i="31" s="1"/>
  <c r="R47" i="31" s="1"/>
  <c r="Q49" i="31"/>
  <c r="J49" i="31"/>
  <c r="J48" i="31" s="1"/>
  <c r="H49" i="31"/>
  <c r="G49" i="31"/>
  <c r="S48" i="31"/>
  <c r="Q48" i="31"/>
  <c r="P48" i="31"/>
  <c r="O48" i="31"/>
  <c r="N48" i="31"/>
  <c r="M48" i="31"/>
  <c r="L48" i="31"/>
  <c r="K48" i="31"/>
  <c r="I48" i="31"/>
  <c r="H48" i="31"/>
  <c r="G48" i="31"/>
  <c r="F48" i="31"/>
  <c r="E48" i="31"/>
  <c r="D48" i="31"/>
  <c r="C48" i="31"/>
  <c r="C47" i="31" s="1"/>
  <c r="O47" i="31"/>
  <c r="N47" i="31"/>
  <c r="L47" i="31"/>
  <c r="I47" i="31"/>
  <c r="E47" i="31"/>
  <c r="U46" i="31"/>
  <c r="S46" i="31"/>
  <c r="V46" i="31" s="1"/>
  <c r="R46" i="31"/>
  <c r="Q46" i="31"/>
  <c r="P46" i="31"/>
  <c r="N46" i="31"/>
  <c r="O45" i="31"/>
  <c r="U45" i="31" s="1"/>
  <c r="M45" i="31"/>
  <c r="P45" i="31" s="1"/>
  <c r="L45" i="31"/>
  <c r="R45" i="31" s="1"/>
  <c r="K45" i="31"/>
  <c r="Q45" i="31" s="1"/>
  <c r="U44" i="31"/>
  <c r="S44" i="31"/>
  <c r="V44" i="31" s="1"/>
  <c r="R44" i="31"/>
  <c r="Q44" i="31"/>
  <c r="J44" i="31"/>
  <c r="H44" i="31"/>
  <c r="G44" i="31"/>
  <c r="V43" i="31"/>
  <c r="U43" i="31"/>
  <c r="S43" i="31"/>
  <c r="R43" i="31"/>
  <c r="Q43" i="31"/>
  <c r="J43" i="31"/>
  <c r="H43" i="31"/>
  <c r="G43" i="31"/>
  <c r="U42" i="31"/>
  <c r="S42" i="31"/>
  <c r="R42" i="31"/>
  <c r="Q42" i="31"/>
  <c r="J42" i="31"/>
  <c r="H42" i="31"/>
  <c r="G42" i="31"/>
  <c r="I41" i="31"/>
  <c r="U41" i="31" s="1"/>
  <c r="F41" i="31"/>
  <c r="S41" i="31" s="1"/>
  <c r="E41" i="31"/>
  <c r="D41" i="31"/>
  <c r="R41" i="31" s="1"/>
  <c r="C41" i="31"/>
  <c r="Q41" i="31" s="1"/>
  <c r="V40" i="31"/>
  <c r="U40" i="31"/>
  <c r="S40" i="31"/>
  <c r="R40" i="31"/>
  <c r="Q40" i="31"/>
  <c r="J40" i="31"/>
  <c r="H40" i="31"/>
  <c r="G40" i="31"/>
  <c r="U39" i="31"/>
  <c r="S39" i="31"/>
  <c r="R39" i="31"/>
  <c r="Q39" i="31"/>
  <c r="J39" i="31"/>
  <c r="H39" i="31"/>
  <c r="G39" i="31"/>
  <c r="U38" i="31"/>
  <c r="S38" i="31"/>
  <c r="V38" i="31" s="1"/>
  <c r="R38" i="31"/>
  <c r="T38" i="31" s="1"/>
  <c r="Q38" i="31"/>
  <c r="J38" i="31"/>
  <c r="G38" i="31"/>
  <c r="U37" i="31"/>
  <c r="S37" i="31"/>
  <c r="V37" i="31" s="1"/>
  <c r="R37" i="31"/>
  <c r="Q37" i="31"/>
  <c r="J37" i="31"/>
  <c r="H37" i="31"/>
  <c r="G37" i="31"/>
  <c r="U36" i="31"/>
  <c r="S36" i="31"/>
  <c r="R36" i="31"/>
  <c r="Q36" i="31"/>
  <c r="J36" i="31"/>
  <c r="H36" i="31"/>
  <c r="G36" i="31"/>
  <c r="U35" i="31"/>
  <c r="S35" i="31"/>
  <c r="V35" i="31" s="1"/>
  <c r="R35" i="31"/>
  <c r="T35" i="31" s="1"/>
  <c r="Q35" i="31"/>
  <c r="J35" i="31"/>
  <c r="H35" i="31"/>
  <c r="G35" i="31"/>
  <c r="U34" i="31"/>
  <c r="S34" i="31"/>
  <c r="V34" i="31" s="1"/>
  <c r="R34" i="31"/>
  <c r="Q34" i="31"/>
  <c r="J34" i="31"/>
  <c r="H34" i="31"/>
  <c r="G34" i="31"/>
  <c r="V33" i="31"/>
  <c r="U33" i="31"/>
  <c r="S33" i="31"/>
  <c r="R33" i="31"/>
  <c r="Q33" i="31"/>
  <c r="J33" i="31"/>
  <c r="H33" i="31"/>
  <c r="G33" i="31"/>
  <c r="U32" i="31"/>
  <c r="S32" i="31"/>
  <c r="R32" i="31"/>
  <c r="Q32" i="31"/>
  <c r="J32" i="31"/>
  <c r="H32" i="31"/>
  <c r="G32" i="31"/>
  <c r="U31" i="31"/>
  <c r="S31" i="31"/>
  <c r="V31" i="31" s="1"/>
  <c r="R31" i="31"/>
  <c r="T31" i="31" s="1"/>
  <c r="Q31" i="31"/>
  <c r="J31" i="31"/>
  <c r="H31" i="31"/>
  <c r="G31" i="31"/>
  <c r="U30" i="31"/>
  <c r="S30" i="31"/>
  <c r="V30" i="31" s="1"/>
  <c r="R30" i="31"/>
  <c r="Q30" i="31"/>
  <c r="J30" i="31"/>
  <c r="H30" i="31"/>
  <c r="G30" i="31"/>
  <c r="U29" i="31"/>
  <c r="S29" i="31"/>
  <c r="V29" i="31" s="1"/>
  <c r="R29" i="31"/>
  <c r="Q29" i="31"/>
  <c r="J29" i="31"/>
  <c r="H29" i="31"/>
  <c r="G29" i="31"/>
  <c r="S28" i="31"/>
  <c r="V28" i="31" s="1"/>
  <c r="I28" i="31"/>
  <c r="U28" i="31" s="1"/>
  <c r="G28" i="31"/>
  <c r="F28" i="31"/>
  <c r="J28" i="31" s="1"/>
  <c r="E28" i="31"/>
  <c r="E27" i="31" s="1"/>
  <c r="D28" i="31"/>
  <c r="R28" i="31" s="1"/>
  <c r="C28" i="31"/>
  <c r="Q28" i="31" s="1"/>
  <c r="I27" i="31"/>
  <c r="U27" i="31" s="1"/>
  <c r="F27" i="31"/>
  <c r="J27" i="31" s="1"/>
  <c r="D27" i="31"/>
  <c r="R27" i="31" s="1"/>
  <c r="U26" i="31"/>
  <c r="S26" i="31"/>
  <c r="R26" i="31"/>
  <c r="Q26" i="31"/>
  <c r="J26" i="31"/>
  <c r="H26" i="31"/>
  <c r="G26" i="31"/>
  <c r="U25" i="31"/>
  <c r="S25" i="31"/>
  <c r="V25" i="31" s="1"/>
  <c r="R25" i="31"/>
  <c r="T25" i="31" s="1"/>
  <c r="Q25" i="31"/>
  <c r="J25" i="31"/>
  <c r="H25" i="31"/>
  <c r="G25" i="31"/>
  <c r="U24" i="31"/>
  <c r="S24" i="31"/>
  <c r="V24" i="31" s="1"/>
  <c r="R24" i="31"/>
  <c r="Q24" i="31"/>
  <c r="J24" i="31"/>
  <c r="H24" i="31"/>
  <c r="G24" i="31"/>
  <c r="I23" i="31"/>
  <c r="U23" i="31" s="1"/>
  <c r="F23" i="31"/>
  <c r="S23" i="31" s="1"/>
  <c r="E23" i="31"/>
  <c r="D23" i="31"/>
  <c r="R23" i="31" s="1"/>
  <c r="C23" i="31"/>
  <c r="Q23" i="31" s="1"/>
  <c r="U22" i="31"/>
  <c r="S22" i="31"/>
  <c r="V22" i="31" s="1"/>
  <c r="R22" i="31"/>
  <c r="T22" i="31" s="1"/>
  <c r="Q22" i="31"/>
  <c r="J22" i="31"/>
  <c r="H22" i="31"/>
  <c r="G22" i="31"/>
  <c r="U21" i="31"/>
  <c r="S21" i="31"/>
  <c r="V21" i="31" s="1"/>
  <c r="R21" i="31"/>
  <c r="Q21" i="31"/>
  <c r="J21" i="31"/>
  <c r="H21" i="31"/>
  <c r="G21" i="31"/>
  <c r="U20" i="31"/>
  <c r="S20" i="31"/>
  <c r="R20" i="31"/>
  <c r="Q20" i="31"/>
  <c r="U19" i="31"/>
  <c r="S19" i="31"/>
  <c r="R19" i="31"/>
  <c r="Q19" i="31"/>
  <c r="U18" i="31"/>
  <c r="S18" i="31"/>
  <c r="V18" i="31" s="1"/>
  <c r="R18" i="31"/>
  <c r="Q18" i="31"/>
  <c r="J18" i="31"/>
  <c r="H18" i="31"/>
  <c r="G18" i="31"/>
  <c r="U17" i="31"/>
  <c r="S17" i="31"/>
  <c r="R17" i="31"/>
  <c r="Q17" i="31"/>
  <c r="J17" i="31"/>
  <c r="H17" i="31"/>
  <c r="G17" i="31"/>
  <c r="U16" i="31"/>
  <c r="S16" i="31"/>
  <c r="V16" i="31" s="1"/>
  <c r="R16" i="31"/>
  <c r="Q16" i="31"/>
  <c r="J16" i="31"/>
  <c r="U15" i="31"/>
  <c r="S15" i="31"/>
  <c r="V15" i="31" s="1"/>
  <c r="R15" i="31"/>
  <c r="Q15" i="31"/>
  <c r="J15" i="31"/>
  <c r="H15" i="31"/>
  <c r="G15" i="31"/>
  <c r="S14" i="31"/>
  <c r="T14" i="31" s="1"/>
  <c r="I14" i="31"/>
  <c r="U14" i="31" s="1"/>
  <c r="G14" i="31"/>
  <c r="F14" i="31"/>
  <c r="J14" i="31" s="1"/>
  <c r="E14" i="31"/>
  <c r="E13" i="31" s="1"/>
  <c r="E12" i="31" s="1"/>
  <c r="E63" i="31" s="1"/>
  <c r="E80" i="31" s="1"/>
  <c r="E144" i="31" s="1"/>
  <c r="D14" i="31"/>
  <c r="R14" i="31" s="1"/>
  <c r="C14" i="31"/>
  <c r="Q14" i="31" s="1"/>
  <c r="I13" i="31"/>
  <c r="U13" i="31" s="1"/>
  <c r="F13" i="31"/>
  <c r="J13" i="31" s="1"/>
  <c r="D13" i="31"/>
  <c r="R13" i="31" s="1"/>
  <c r="O12" i="31"/>
  <c r="O63" i="31" s="1"/>
  <c r="O80" i="31" s="1"/>
  <c r="O144" i="31" s="1"/>
  <c r="M12" i="31"/>
  <c r="L12" i="31"/>
  <c r="L63" i="31" s="1"/>
  <c r="L80" i="31" s="1"/>
  <c r="K12" i="31"/>
  <c r="I12" i="31"/>
  <c r="F12" i="31"/>
  <c r="D12" i="31"/>
  <c r="L154" i="30"/>
  <c r="C106" i="30"/>
  <c r="Q106" i="30" s="1"/>
  <c r="D106" i="30"/>
  <c r="R106" i="30" s="1"/>
  <c r="E106" i="30"/>
  <c r="F106" i="30"/>
  <c r="D134" i="30"/>
  <c r="D128" i="30" s="1"/>
  <c r="E134" i="30"/>
  <c r="E128" i="30" s="1"/>
  <c r="F134" i="30"/>
  <c r="F128" i="30" s="1"/>
  <c r="K134" i="30"/>
  <c r="K128" i="30" s="1"/>
  <c r="L134" i="30"/>
  <c r="L128" i="30" s="1"/>
  <c r="M134" i="30"/>
  <c r="C134" i="30"/>
  <c r="C85" i="30"/>
  <c r="C90" i="30"/>
  <c r="D90" i="30"/>
  <c r="E90" i="30"/>
  <c r="F90" i="30"/>
  <c r="K90" i="30"/>
  <c r="D85" i="30"/>
  <c r="E85" i="30"/>
  <c r="F85" i="30"/>
  <c r="K85" i="30"/>
  <c r="L85" i="30"/>
  <c r="M85" i="30"/>
  <c r="L90" i="30"/>
  <c r="M90" i="30"/>
  <c r="C115" i="30"/>
  <c r="D115" i="30"/>
  <c r="E115" i="30"/>
  <c r="F115" i="30"/>
  <c r="K115" i="30"/>
  <c r="L115" i="30"/>
  <c r="M115" i="30"/>
  <c r="C138" i="30"/>
  <c r="D138" i="30"/>
  <c r="E138" i="30"/>
  <c r="F138" i="30"/>
  <c r="K138" i="30"/>
  <c r="L138" i="30"/>
  <c r="M138" i="30"/>
  <c r="P47" i="31" l="1"/>
  <c r="Y140" i="31"/>
  <c r="Y132" i="31"/>
  <c r="Y124" i="31"/>
  <c r="Y108" i="31"/>
  <c r="Y96" i="31"/>
  <c r="K63" i="31"/>
  <c r="K80" i="31" s="1"/>
  <c r="C13" i="31"/>
  <c r="G13" i="31"/>
  <c r="V17" i="31"/>
  <c r="C27" i="31"/>
  <c r="Q27" i="31" s="1"/>
  <c r="G27" i="31"/>
  <c r="T33" i="31"/>
  <c r="V36" i="31"/>
  <c r="T40" i="31"/>
  <c r="T43" i="31"/>
  <c r="F47" i="31"/>
  <c r="M47" i="31"/>
  <c r="V50" i="31"/>
  <c r="V48" i="31" s="1"/>
  <c r="T54" i="31"/>
  <c r="U55" i="31"/>
  <c r="U47" i="31" s="1"/>
  <c r="V56" i="31"/>
  <c r="Q58" i="31"/>
  <c r="K58" i="31"/>
  <c r="D64" i="31"/>
  <c r="R64" i="31" s="1"/>
  <c r="C65" i="31"/>
  <c r="I65" i="31"/>
  <c r="U65" i="31" s="1"/>
  <c r="J66" i="31"/>
  <c r="S68" i="31"/>
  <c r="S70" i="31"/>
  <c r="S72" i="31"/>
  <c r="Q82" i="31"/>
  <c r="V83" i="31"/>
  <c r="V84" i="31"/>
  <c r="Q87" i="31"/>
  <c r="T88" i="31"/>
  <c r="V92" i="31"/>
  <c r="V100" i="31"/>
  <c r="Q103" i="31"/>
  <c r="V104" i="31"/>
  <c r="T107" i="31"/>
  <c r="V112" i="31"/>
  <c r="V116" i="31"/>
  <c r="V118" i="31"/>
  <c r="V120" i="31"/>
  <c r="M126" i="31"/>
  <c r="P126" i="31" s="1"/>
  <c r="V128" i="31"/>
  <c r="T129" i="31"/>
  <c r="N135" i="31"/>
  <c r="T139" i="31"/>
  <c r="R141" i="31"/>
  <c r="V142" i="31"/>
  <c r="Y139" i="31"/>
  <c r="Y127" i="31"/>
  <c r="Y119" i="31"/>
  <c r="Y115" i="31"/>
  <c r="Y91" i="31"/>
  <c r="Y83" i="31"/>
  <c r="F63" i="31"/>
  <c r="J51" i="31"/>
  <c r="Q55" i="31"/>
  <c r="K143" i="31"/>
  <c r="Q126" i="31"/>
  <c r="Y138" i="31"/>
  <c r="Y134" i="31"/>
  <c r="Y122" i="31"/>
  <c r="Y118" i="31"/>
  <c r="Y110" i="31"/>
  <c r="Y106" i="31"/>
  <c r="Y98" i="31"/>
  <c r="U85" i="30"/>
  <c r="G12" i="31"/>
  <c r="S13" i="31"/>
  <c r="T15" i="31"/>
  <c r="T18" i="31"/>
  <c r="V26" i="31"/>
  <c r="S27" i="31"/>
  <c r="T29" i="31"/>
  <c r="V32" i="31"/>
  <c r="T37" i="31"/>
  <c r="V39" i="31"/>
  <c r="V42" i="31"/>
  <c r="D47" i="31"/>
  <c r="D63" i="31" s="1"/>
  <c r="Q47" i="31"/>
  <c r="G51" i="31"/>
  <c r="G47" i="31" s="1"/>
  <c r="V53" i="31"/>
  <c r="V57" i="31"/>
  <c r="I58" i="31"/>
  <c r="U58" i="31" s="1"/>
  <c r="M58" i="31"/>
  <c r="P58" i="31" s="1"/>
  <c r="F64" i="31"/>
  <c r="J64" i="31" s="1"/>
  <c r="U68" i="31"/>
  <c r="V69" i="31"/>
  <c r="R72" i="31"/>
  <c r="V75" i="31"/>
  <c r="V72" i="31" s="1"/>
  <c r="T76" i="31"/>
  <c r="V79" i="31"/>
  <c r="V86" i="31"/>
  <c r="V90" i="31"/>
  <c r="V94" i="31"/>
  <c r="V95" i="31"/>
  <c r="V97" i="31"/>
  <c r="V102" i="31"/>
  <c r="N103" i="31"/>
  <c r="T105" i="31"/>
  <c r="S109" i="31"/>
  <c r="Y109" i="31" s="1"/>
  <c r="V111" i="31"/>
  <c r="T114" i="31"/>
  <c r="V123" i="31"/>
  <c r="T125" i="31"/>
  <c r="H130" i="31"/>
  <c r="R135" i="31"/>
  <c r="T137" i="31"/>
  <c r="P141" i="31"/>
  <c r="Y137" i="31"/>
  <c r="Y121" i="31"/>
  <c r="Y117" i="31"/>
  <c r="Y113" i="31"/>
  <c r="Y105" i="31"/>
  <c r="Y101" i="31"/>
  <c r="Y97" i="31"/>
  <c r="Y93" i="31"/>
  <c r="Y89" i="31"/>
  <c r="Y85" i="31"/>
  <c r="F126" i="31"/>
  <c r="S126" i="31" s="1"/>
  <c r="Y126" i="31" s="1"/>
  <c r="Q134" i="30"/>
  <c r="Q141" i="30"/>
  <c r="E140" i="30"/>
  <c r="R128" i="30"/>
  <c r="H128" i="30"/>
  <c r="G128" i="30"/>
  <c r="H138" i="30"/>
  <c r="G138" i="30"/>
  <c r="S138" i="30"/>
  <c r="P115" i="30"/>
  <c r="N115" i="30"/>
  <c r="J85" i="30"/>
  <c r="G85" i="30"/>
  <c r="S85" i="30"/>
  <c r="H85" i="30"/>
  <c r="H90" i="30"/>
  <c r="J90" i="30"/>
  <c r="G90" i="30"/>
  <c r="S90" i="30"/>
  <c r="N134" i="30"/>
  <c r="J106" i="30"/>
  <c r="H106" i="30"/>
  <c r="G106" i="30"/>
  <c r="S106" i="30"/>
  <c r="U134" i="30"/>
  <c r="R138" i="30"/>
  <c r="Q115" i="30"/>
  <c r="R85" i="30"/>
  <c r="R90" i="30"/>
  <c r="F140" i="30"/>
  <c r="F147" i="30" s="1"/>
  <c r="D140" i="30"/>
  <c r="O128" i="30"/>
  <c r="O140" i="30" s="1"/>
  <c r="O147" i="30" s="1"/>
  <c r="N138" i="30"/>
  <c r="H115" i="30"/>
  <c r="J115" i="30"/>
  <c r="G115" i="30"/>
  <c r="S115" i="30"/>
  <c r="P90" i="30"/>
  <c r="N90" i="30"/>
  <c r="N85" i="30"/>
  <c r="P85" i="30"/>
  <c r="J134" i="30"/>
  <c r="G134" i="30"/>
  <c r="S134" i="30"/>
  <c r="J141" i="30"/>
  <c r="S141" i="30"/>
  <c r="P141" i="30"/>
  <c r="N141" i="30"/>
  <c r="E147" i="30"/>
  <c r="Q138" i="30"/>
  <c r="R115" i="30"/>
  <c r="Q90" i="30"/>
  <c r="R134" i="30"/>
  <c r="R141" i="30"/>
  <c r="C128" i="30"/>
  <c r="M128" i="30"/>
  <c r="S128" i="30" s="1"/>
  <c r="I128" i="30"/>
  <c r="L140" i="30"/>
  <c r="L147" i="30" s="1"/>
  <c r="K140" i="30"/>
  <c r="K147" i="30" s="1"/>
  <c r="Q85" i="30"/>
  <c r="D147" i="30"/>
  <c r="V13" i="31"/>
  <c r="H63" i="31"/>
  <c r="F80" i="31"/>
  <c r="L149" i="31"/>
  <c r="L144" i="31"/>
  <c r="L145" i="31" s="1"/>
  <c r="V23" i="31"/>
  <c r="T23" i="31"/>
  <c r="V68" i="31"/>
  <c r="T68" i="31"/>
  <c r="L160" i="31"/>
  <c r="L148" i="31"/>
  <c r="V109" i="31"/>
  <c r="T109" i="31"/>
  <c r="V126" i="31"/>
  <c r="H12" i="31"/>
  <c r="J12" i="31"/>
  <c r="N12" i="31"/>
  <c r="P12" i="31"/>
  <c r="R12" i="31"/>
  <c r="H13" i="31"/>
  <c r="T13" i="31"/>
  <c r="H14" i="31"/>
  <c r="V27" i="31"/>
  <c r="V51" i="31"/>
  <c r="T72" i="31"/>
  <c r="E145" i="31"/>
  <c r="O145" i="31"/>
  <c r="T135" i="31"/>
  <c r="V141" i="31"/>
  <c r="K144" i="31"/>
  <c r="K145" i="31" s="1"/>
  <c r="K149" i="31"/>
  <c r="V41" i="31"/>
  <c r="T41" i="31"/>
  <c r="D148" i="31"/>
  <c r="R143" i="31"/>
  <c r="K160" i="31"/>
  <c r="K148" i="31"/>
  <c r="V103" i="31"/>
  <c r="T103" i="31"/>
  <c r="S12" i="31"/>
  <c r="U12" i="31"/>
  <c r="V14" i="31"/>
  <c r="H23" i="31"/>
  <c r="J23" i="31"/>
  <c r="H41" i="31"/>
  <c r="J41" i="31"/>
  <c r="S45" i="31"/>
  <c r="T49" i="31"/>
  <c r="H55" i="31"/>
  <c r="J55" i="31"/>
  <c r="J47" i="31" s="1"/>
  <c r="S55" i="31"/>
  <c r="S61" i="31"/>
  <c r="G64" i="31"/>
  <c r="S64" i="31"/>
  <c r="G65" i="31"/>
  <c r="S65" i="31"/>
  <c r="G66" i="31"/>
  <c r="S66" i="31"/>
  <c r="T67" i="31"/>
  <c r="H68" i="31"/>
  <c r="J68" i="31"/>
  <c r="T77" i="31"/>
  <c r="S78" i="31"/>
  <c r="V78" i="31" s="1"/>
  <c r="H82" i="31"/>
  <c r="J82" i="31"/>
  <c r="N82" i="31"/>
  <c r="P82" i="31"/>
  <c r="R82" i="31"/>
  <c r="T85" i="31"/>
  <c r="G87" i="31"/>
  <c r="S87" i="31"/>
  <c r="Y87" i="31" s="1"/>
  <c r="T89" i="31"/>
  <c r="T92" i="31"/>
  <c r="T94" i="31"/>
  <c r="T95" i="31"/>
  <c r="T98" i="31"/>
  <c r="T101" i="31"/>
  <c r="G103" i="31"/>
  <c r="T108" i="31"/>
  <c r="H109" i="31"/>
  <c r="J109" i="31"/>
  <c r="N109" i="31"/>
  <c r="T110" i="31"/>
  <c r="T117" i="31"/>
  <c r="T120" i="31"/>
  <c r="H126" i="31"/>
  <c r="J126" i="31"/>
  <c r="N126" i="31"/>
  <c r="R126" i="31"/>
  <c r="T126" i="31" s="1"/>
  <c r="S130" i="31"/>
  <c r="Y130" i="31" s="1"/>
  <c r="H135" i="31"/>
  <c r="J141" i="31"/>
  <c r="C143" i="31"/>
  <c r="I143" i="31"/>
  <c r="T17" i="31"/>
  <c r="T21" i="31"/>
  <c r="G23" i="31"/>
  <c r="T24" i="31"/>
  <c r="T26" i="31"/>
  <c r="H27" i="31"/>
  <c r="T27" i="31"/>
  <c r="H28" i="31"/>
  <c r="T28" i="31"/>
  <c r="T30" i="31"/>
  <c r="T32" i="31"/>
  <c r="T34" i="31"/>
  <c r="T36" i="31"/>
  <c r="T39" i="31"/>
  <c r="G41" i="31"/>
  <c r="T42" i="31"/>
  <c r="T44" i="31"/>
  <c r="N45" i="31"/>
  <c r="T46" i="31"/>
  <c r="T50" i="31"/>
  <c r="H51" i="31"/>
  <c r="H47" i="31" s="1"/>
  <c r="T51" i="31"/>
  <c r="T53" i="31"/>
  <c r="T56" i="31"/>
  <c r="T57" i="31"/>
  <c r="N58" i="31"/>
  <c r="T60" i="31"/>
  <c r="N61" i="31"/>
  <c r="T62" i="31"/>
  <c r="H64" i="31"/>
  <c r="H65" i="31"/>
  <c r="H66" i="31"/>
  <c r="T69" i="31"/>
  <c r="G72" i="31"/>
  <c r="T73" i="31"/>
  <c r="G82" i="31"/>
  <c r="S82" i="31"/>
  <c r="Y82" i="31" s="1"/>
  <c r="T83" i="31"/>
  <c r="T84" i="31"/>
  <c r="T86" i="31"/>
  <c r="H87" i="31"/>
  <c r="N87" i="31"/>
  <c r="T90" i="31"/>
  <c r="T93" i="31"/>
  <c r="T97" i="31"/>
  <c r="T100" i="31"/>
  <c r="T102" i="31"/>
  <c r="H103" i="31"/>
  <c r="J103" i="31"/>
  <c r="T111" i="31"/>
  <c r="T112" i="31"/>
  <c r="T121" i="31"/>
  <c r="T122" i="31"/>
  <c r="T128" i="31"/>
  <c r="G135" i="31"/>
  <c r="D80" i="31" l="1"/>
  <c r="G63" i="31"/>
  <c r="R63" i="31"/>
  <c r="F152" i="30"/>
  <c r="F148" i="30"/>
  <c r="O152" i="30"/>
  <c r="O148" i="30"/>
  <c r="M143" i="31"/>
  <c r="K152" i="30"/>
  <c r="K148" i="30"/>
  <c r="M63" i="31"/>
  <c r="Q65" i="31"/>
  <c r="C64" i="31"/>
  <c r="Q64" i="31" s="1"/>
  <c r="I63" i="31"/>
  <c r="F143" i="31"/>
  <c r="D152" i="30"/>
  <c r="D158" i="30" s="1"/>
  <c r="D148" i="30"/>
  <c r="D149" i="30" s="1"/>
  <c r="L152" i="30"/>
  <c r="L148" i="30"/>
  <c r="J65" i="31"/>
  <c r="E152" i="30"/>
  <c r="E148" i="30"/>
  <c r="G126" i="31"/>
  <c r="Q13" i="31"/>
  <c r="C12" i="31"/>
  <c r="S58" i="31"/>
  <c r="R147" i="30"/>
  <c r="U128" i="30"/>
  <c r="M140" i="30"/>
  <c r="P140" i="30" s="1"/>
  <c r="T128" i="30"/>
  <c r="V128" i="30"/>
  <c r="H147" i="30"/>
  <c r="H152" i="30" s="1"/>
  <c r="G147" i="30"/>
  <c r="G152" i="30" s="1"/>
  <c r="C140" i="30"/>
  <c r="Q128" i="30"/>
  <c r="T141" i="30"/>
  <c r="V141" i="30"/>
  <c r="T134" i="30"/>
  <c r="V134" i="30"/>
  <c r="T115" i="30"/>
  <c r="V115" i="30"/>
  <c r="H140" i="30"/>
  <c r="G140" i="30"/>
  <c r="T106" i="30"/>
  <c r="V106" i="30"/>
  <c r="T90" i="30"/>
  <c r="V90" i="30"/>
  <c r="T138" i="30"/>
  <c r="J128" i="30"/>
  <c r="N128" i="30"/>
  <c r="V85" i="30"/>
  <c r="T85" i="30"/>
  <c r="I140" i="30"/>
  <c r="R140" i="30"/>
  <c r="U143" i="31"/>
  <c r="V130" i="31"/>
  <c r="T130" i="31"/>
  <c r="V65" i="31"/>
  <c r="T65" i="31"/>
  <c r="V61" i="31"/>
  <c r="T61" i="31"/>
  <c r="V82" i="31"/>
  <c r="T82" i="31"/>
  <c r="C148" i="31"/>
  <c r="Q143" i="31"/>
  <c r="V87" i="31"/>
  <c r="T87" i="31"/>
  <c r="V55" i="31"/>
  <c r="V47" i="31" s="1"/>
  <c r="T55" i="31"/>
  <c r="S47" i="31"/>
  <c r="V45" i="31"/>
  <c r="T45" i="31"/>
  <c r="V12" i="31"/>
  <c r="T12" i="31"/>
  <c r="D149" i="31"/>
  <c r="D154" i="31" s="1"/>
  <c r="D144" i="31"/>
  <c r="R80" i="31"/>
  <c r="T48" i="31"/>
  <c r="J143" i="31"/>
  <c r="K154" i="31"/>
  <c r="L154" i="31"/>
  <c r="L156" i="31" s="1"/>
  <c r="V66" i="31"/>
  <c r="T66" i="31"/>
  <c r="V64" i="31"/>
  <c r="T64" i="31"/>
  <c r="F144" i="31"/>
  <c r="G80" i="31"/>
  <c r="H80" i="31"/>
  <c r="L149" i="30"/>
  <c r="L158" i="30"/>
  <c r="O149" i="30"/>
  <c r="T47" i="31" l="1"/>
  <c r="R152" i="30"/>
  <c r="R148" i="30"/>
  <c r="P143" i="31"/>
  <c r="N143" i="31"/>
  <c r="M160" i="31"/>
  <c r="T58" i="31"/>
  <c r="V58" i="31"/>
  <c r="S143" i="31"/>
  <c r="G143" i="31"/>
  <c r="H143" i="31"/>
  <c r="S63" i="31"/>
  <c r="N63" i="31"/>
  <c r="M80" i="31"/>
  <c r="P63" i="31"/>
  <c r="C63" i="31"/>
  <c r="Q12" i="31"/>
  <c r="J63" i="31"/>
  <c r="I80" i="31"/>
  <c r="U63" i="31"/>
  <c r="S140" i="30"/>
  <c r="T140" i="30" s="1"/>
  <c r="N140" i="30"/>
  <c r="M147" i="30"/>
  <c r="U140" i="30"/>
  <c r="I147" i="30"/>
  <c r="P147" i="30"/>
  <c r="P152" i="30" s="1"/>
  <c r="Q140" i="30"/>
  <c r="C147" i="30"/>
  <c r="J140" i="30"/>
  <c r="F145" i="31"/>
  <c r="R144" i="31"/>
  <c r="D145" i="31"/>
  <c r="R145" i="31" s="1"/>
  <c r="K158" i="30"/>
  <c r="K149" i="30"/>
  <c r="V140" i="30" l="1"/>
  <c r="C80" i="31"/>
  <c r="Q63" i="31"/>
  <c r="V63" i="31"/>
  <c r="T63" i="31"/>
  <c r="I152" i="30"/>
  <c r="I148" i="30"/>
  <c r="M152" i="30"/>
  <c r="M148" i="30"/>
  <c r="U80" i="31"/>
  <c r="I144" i="31"/>
  <c r="J80" i="31"/>
  <c r="P80" i="31"/>
  <c r="S80" i="31"/>
  <c r="N80" i="31"/>
  <c r="M144" i="31"/>
  <c r="C148" i="30"/>
  <c r="C149" i="30" s="1"/>
  <c r="Y143" i="31"/>
  <c r="V143" i="31"/>
  <c r="T143" i="31"/>
  <c r="M149" i="30"/>
  <c r="S147" i="30"/>
  <c r="M167" i="30"/>
  <c r="N147" i="30"/>
  <c r="N152" i="30" s="1"/>
  <c r="C152" i="30"/>
  <c r="C158" i="30" s="1"/>
  <c r="Q147" i="30"/>
  <c r="U147" i="30"/>
  <c r="J147" i="30"/>
  <c r="J152" i="30" s="1"/>
  <c r="E149" i="30"/>
  <c r="F149" i="30"/>
  <c r="S149" i="30" s="1"/>
  <c r="T147" i="30" l="1"/>
  <c r="T152" i="30" s="1"/>
  <c r="S152" i="30"/>
  <c r="S148" i="30"/>
  <c r="U144" i="31"/>
  <c r="I145" i="31"/>
  <c r="U145" i="31" s="1"/>
  <c r="V80" i="31"/>
  <c r="T80" i="31"/>
  <c r="Q80" i="31"/>
  <c r="C149" i="31"/>
  <c r="C154" i="31" s="1"/>
  <c r="C144" i="31"/>
  <c r="Q152" i="30"/>
  <c r="Q148" i="30"/>
  <c r="V147" i="30"/>
  <c r="V152" i="30" s="1"/>
  <c r="U152" i="30"/>
  <c r="U148" i="30"/>
  <c r="M145" i="31"/>
  <c r="S145" i="31" s="1"/>
  <c r="S144" i="31"/>
  <c r="Q149" i="30"/>
  <c r="L160" i="30"/>
  <c r="I149" i="30"/>
  <c r="U149" i="30" s="1"/>
  <c r="V149" i="30" s="1"/>
  <c r="Q144" i="31" l="1"/>
  <c r="C145" i="31"/>
  <c r="Q145" i="31" s="1"/>
  <c r="R149" i="30"/>
  <c r="T149" i="30" s="1"/>
</calcChain>
</file>

<file path=xl/sharedStrings.xml><?xml version="1.0" encoding="utf-8"?>
<sst xmlns="http://schemas.openxmlformats.org/spreadsheetml/2006/main" count="569" uniqueCount="311">
  <si>
    <t>Всього</t>
  </si>
  <si>
    <t>ВИДАТКИ</t>
  </si>
  <si>
    <t>Загальний фонд</t>
  </si>
  <si>
    <t>Разом</t>
  </si>
  <si>
    <t>10000000</t>
  </si>
  <si>
    <t>11000000</t>
  </si>
  <si>
    <t>11010000</t>
  </si>
  <si>
    <t>Місцеві податки і збори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</si>
  <si>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</si>
  <si>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</si>
  <si>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</si>
  <si>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</si>
  <si>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22000000</t>
  </si>
  <si>
    <t>Державне мито</t>
  </si>
  <si>
    <t>22090000</t>
  </si>
  <si>
    <t>30000000</t>
  </si>
  <si>
    <t>Доходи від операцій з капіталом</t>
  </si>
  <si>
    <t>33000000</t>
  </si>
  <si>
    <t>33010000</t>
  </si>
  <si>
    <t>41020000</t>
  </si>
  <si>
    <t>Державне управління</t>
  </si>
  <si>
    <t>Освіта</t>
  </si>
  <si>
    <t>Охорона здоров"я</t>
  </si>
  <si>
    <t xml:space="preserve">Соціальний захист та соціальне забезпечення </t>
  </si>
  <si>
    <t>Житлово-комунальне господарство</t>
  </si>
  <si>
    <t>Культура і мистецтво</t>
  </si>
  <si>
    <t>1</t>
  </si>
  <si>
    <t>3</t>
  </si>
  <si>
    <t>4</t>
  </si>
  <si>
    <t>6</t>
  </si>
  <si>
    <t>7</t>
  </si>
  <si>
    <t>22080000</t>
  </si>
  <si>
    <t>41030000</t>
  </si>
  <si>
    <t>Офіційні трансферти</t>
  </si>
  <si>
    <t>40000000</t>
  </si>
  <si>
    <t>Спеціальний фонд</t>
  </si>
  <si>
    <t>Видатки бюджету за функціональною структурою</t>
  </si>
  <si>
    <t>11020000</t>
  </si>
  <si>
    <t>Податок на прибуток підприємств</t>
  </si>
  <si>
    <t>2</t>
  </si>
  <si>
    <t xml:space="preserve">Інші неподаткові надходження </t>
  </si>
  <si>
    <t>31030000</t>
  </si>
  <si>
    <t>Податкові надходження</t>
  </si>
  <si>
    <t>Фізична культура і спорт</t>
  </si>
  <si>
    <t>24000000</t>
  </si>
  <si>
    <t>затверджено по бюджету</t>
  </si>
  <si>
    <t>Перевищення доходів над видатками</t>
  </si>
  <si>
    <t>БАЛАНС</t>
  </si>
  <si>
    <t>21080000</t>
  </si>
  <si>
    <t>Інші надходження</t>
  </si>
  <si>
    <t>25000000</t>
  </si>
  <si>
    <t xml:space="preserve"> Власні надходження бюджетних установ</t>
  </si>
  <si>
    <t>24060000</t>
  </si>
  <si>
    <t xml:space="preserve"> </t>
  </si>
  <si>
    <t>ГРН.</t>
  </si>
  <si>
    <t>41020100</t>
  </si>
  <si>
    <t>18000000</t>
  </si>
  <si>
    <t>18050000</t>
  </si>
  <si>
    <t xml:space="preserve">Єдиний податок </t>
  </si>
  <si>
    <t>19000000</t>
  </si>
  <si>
    <t>19010000</t>
  </si>
  <si>
    <t>Екологічний податок</t>
  </si>
  <si>
    <t>Інші податки та збори</t>
  </si>
  <si>
    <t>21010000</t>
  </si>
  <si>
    <t>Надходження від орендної плати за користування  цілісним майновим комплексом та іншим державним  майном</t>
  </si>
  <si>
    <t>Кошти від продажу землі і нематеріальних активів</t>
  </si>
  <si>
    <t>Кошти  від продажу землі</t>
  </si>
  <si>
    <t>Частина чистого прибутку ( доходу) державних унітарних підприємств та їх обєднань,  що вилучається до бюджету</t>
  </si>
  <si>
    <t>Адміністративні збори та платежі, доходи
 від некомерційної господарської діяльності</t>
  </si>
  <si>
    <t>Податок на  доходи фізичних осіб</t>
  </si>
  <si>
    <t>Кошти від відчуження майна, що належить Автономній Республіці Крим  та майна, що перебуває у комунальній власності</t>
  </si>
  <si>
    <t>18030000</t>
  </si>
  <si>
    <t>Туристичний збір</t>
  </si>
  <si>
    <t>14000000</t>
  </si>
  <si>
    <t>Внутрішні податки на товари та послуги</t>
  </si>
  <si>
    <t>14040000</t>
  </si>
  <si>
    <t>Акцизний податок з реалізації суб’єктами господарювання роздрібної торгівлі підакцизних товарів</t>
  </si>
  <si>
    <t xml:space="preserve">Базова дотація </t>
  </si>
  <si>
    <t>41033900</t>
  </si>
  <si>
    <t>Освітня субвенція з державного бюджету місцевим бюджетам</t>
  </si>
  <si>
    <t>18010000</t>
  </si>
  <si>
    <t>Податок на майно</t>
  </si>
  <si>
    <t>22010000</t>
  </si>
  <si>
    <t>Плата за надання  адміністративних послуг</t>
  </si>
  <si>
    <t>13000000</t>
  </si>
  <si>
    <t>Рентна плата та плата за використання інших природних ресурсів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</si>
  <si>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</si>
  <si>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</si>
  <si>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</si>
  <si>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 </t>
  </si>
  <si>
    <t>0180</t>
  </si>
  <si>
    <t>0100</t>
  </si>
  <si>
    <t>1000</t>
  </si>
  <si>
    <t>2000</t>
  </si>
  <si>
    <t>3000</t>
  </si>
  <si>
    <t>3031</t>
  </si>
  <si>
    <t>3104</t>
  </si>
  <si>
    <t>8000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</si>
  <si>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</si>
  <si>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</si>
  <si>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</si>
  <si>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</si>
  <si>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</si>
  <si>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6000</t>
  </si>
  <si>
    <t>Виконано у відсотках</t>
  </si>
  <si>
    <t>грн.</t>
  </si>
  <si>
    <t xml:space="preserve"> Субвенції  з державного бюджету місцевим бюджетам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</si>
  <si>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</si>
  <si>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</si>
  <si>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</si>
  <si>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</si>
  <si>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 xml:space="preserve">  грн.</t>
  </si>
  <si>
    <t>Дотації з державного бюджету місцевим бюджетам</t>
  </si>
  <si>
    <t>6011</t>
  </si>
  <si>
    <t>6030</t>
  </si>
  <si>
    <t>6090</t>
  </si>
  <si>
    <t>7000</t>
  </si>
  <si>
    <t>Економічна діяльність</t>
  </si>
  <si>
    <t>7130</t>
  </si>
  <si>
    <t>Здійснення заходів із землеустрою</t>
  </si>
  <si>
    <t>Реалізація інших заходів щодо соціально-економічного розвитку територій</t>
  </si>
  <si>
    <t>Реалізація програм і заходів в галузі туризму та курортів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</si>
  <si>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</si>
  <si>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</si>
  <si>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</si>
  <si>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</si>
  <si>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</si>
  <si>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</si>
  <si>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7670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</si>
  <si>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</si>
  <si>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</si>
  <si>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</si>
  <si>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</si>
  <si>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</si>
  <si>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</si>
  <si>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</si>
  <si>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</si>
  <si>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</si>
  <si>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Надання інших пільг окремим категоріям громадян відповідно до законодавства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</si>
  <si>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</si>
  <si>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</si>
  <si>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</si>
  <si>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заходи у сфері соціального захисту і соціального забезпечення</t>
  </si>
  <si>
    <t>Експлуатація та технічне обслуговування житлового фонду</t>
  </si>
  <si>
    <t>Організація благоустрою населених пунктів</t>
  </si>
  <si>
    <t>Інша діяльність у сфері житлово-комунального господарства</t>
  </si>
  <si>
    <t>Будівництво об`єктів житлово-комунального господарства</t>
  </si>
  <si>
    <t>Внески до статутного капіталу суб`єктів господарювання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</si>
  <si>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</si>
  <si>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</si>
  <si>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</si>
  <si>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5</t>
  </si>
  <si>
    <t>8</t>
  </si>
  <si>
    <t>8881</t>
  </si>
  <si>
    <t>8882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</si>
  <si>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</si>
  <si>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6020</t>
  </si>
  <si>
    <t>Інші субвенції з місцевого бюджету</t>
  </si>
  <si>
    <t>Будівництво споруд, установ та закладів фізичної культури  і спорту</t>
  </si>
  <si>
    <t>Природоохоронні заходиза рахунок цільових фондів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</si>
  <si>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</si>
  <si>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</si>
  <si>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</si>
  <si>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Розроблення схем планування та забудови територій (містобудівної документації)</t>
  </si>
  <si>
    <t>передані</t>
  </si>
  <si>
    <t>вілзал</t>
  </si>
  <si>
    <t>доходи</t>
  </si>
  <si>
    <t>баланс</t>
  </si>
  <si>
    <t>видатки</t>
  </si>
  <si>
    <t>11010100</t>
  </si>
  <si>
    <t>11010200</t>
  </si>
  <si>
    <t>18010500</t>
  </si>
  <si>
    <t>18010600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</si>
  <si>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</si>
  <si>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</si>
  <si>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Земельний податок з юридичних осіб </t>
  </si>
  <si>
    <t>Орендна плата з юридичних осіб 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</si>
  <si>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</si>
  <si>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</si>
  <si>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41000000</t>
  </si>
  <si>
    <t>Від органів державного управління  </t>
  </si>
  <si>
    <t>Компенсаційні виплати на пільговий проїзд  атомобільним транспортомокремих категоріям громадян</t>
  </si>
  <si>
    <t>Надання соціальних гарантій фізичним особам,які надають соціальні послуги громадянам похилого віку, особам з інвалідністю, дітям з інвалідністю, хворим, які  не здатні до самообслуговування і потребують сторонньої допомоги</t>
  </si>
  <si>
    <t>Забезпечення функціонування підприємств, установ та організацій, що виробляють, виконують та/ або надають житлово-комунальні послуги</t>
  </si>
  <si>
    <t>Утримання та розвиток автомобільних доріг та дорожньої інфраструктури за рахунрк коштів місцевого бюджету</t>
  </si>
  <si>
    <t>Надання коштів для забезпечення гарантійних зобов`язань за позичальників, що отримали кредити під місцеві гарантії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</si>
  <si>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</si>
  <si>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</si>
  <si>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Разом доходів без врахування трансфетів</t>
  </si>
  <si>
    <t>ВСЬОГО ДОХОДИ З ТРАНСФЕРТАМИ</t>
  </si>
  <si>
    <t>18020000</t>
  </si>
  <si>
    <t>Збір за місця для паркування транспортних засобів 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</si>
  <si>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</si>
  <si>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</si>
  <si>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</si>
  <si>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</si>
  <si>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</si>
  <si>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18010100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</si>
  <si>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</si>
  <si>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</si>
  <si>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</si>
  <si>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</si>
  <si>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</si>
  <si>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</si>
  <si>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</si>
  <si>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</si>
  <si>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</si>
  <si>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</si>
  <si>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</si>
  <si>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</si>
  <si>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</si>
  <si>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</si>
  <si>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</si>
  <si>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</si>
  <si>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</si>
  <si>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</si>
  <si>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</si>
  <si>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</si>
  <si>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50110000</t>
  </si>
  <si>
    <t>50000000</t>
  </si>
  <si>
    <t>Реалізація програм і заходів в галузі зовнішньоекономічної діяльності</t>
  </si>
  <si>
    <t>Резервний фонд місцевого бюджету</t>
  </si>
  <si>
    <t>уточнений 
план</t>
  </si>
  <si>
    <t>затверджено 
по бюджету</t>
  </si>
  <si>
    <t>7140</t>
  </si>
  <si>
    <t>Інші заходи у сфері сільського господарства</t>
  </si>
  <si>
    <t>Інші заходи у сфері зв`язку, телекомунікації та інформатики</t>
  </si>
  <si>
    <t>Заходи із запобігання та ліквідації наслідків надзвичайної ситуації у будівлі закладу охорони здоров`я за рахунок коштів резервного фонду місцевого бюджету</t>
  </si>
  <si>
    <t xml:space="preserve">Резервний фонд </t>
  </si>
  <si>
    <t>Кредитування</t>
  </si>
  <si>
    <t>Організація та проведення громадських робіт</t>
  </si>
  <si>
    <t>Будівництво медичних установ та закладів</t>
  </si>
  <si>
    <t>31000000</t>
  </si>
  <si>
    <t>Надходження від продажу основного капіталу  </t>
  </si>
  <si>
    <t>41040400</t>
  </si>
  <si>
    <t>Інші дотації з місцевого бюджету</t>
  </si>
  <si>
    <t>Допомога населенню, що постраждало внаслідок надзвичайної ситуації або стихійного лиха, за рахунок коштів резервного фонду місцевого бюджету</t>
  </si>
  <si>
    <t>11011200</t>
  </si>
  <si>
    <t>Податок на доходи фізичних осіб із доходів спеціалістів резидента Дія Сіті</t>
  </si>
  <si>
    <t>7321</t>
  </si>
  <si>
    <t>Будівництво освітніх установ та закладів</t>
  </si>
  <si>
    <t>оборот.</t>
  </si>
  <si>
    <t xml:space="preserve">Додаток 
до рішення виконкому
від _________________ 2024 № </t>
  </si>
  <si>
    <t>Звіт про виконання   бюджету Дрогобицької міської територіальної громади за І квартал 2024 року</t>
  </si>
  <si>
    <t>На 2024 рік</t>
  </si>
  <si>
    <t>За січень-березень 2024 року</t>
  </si>
  <si>
    <t>до уточненого річного   плану на 2024 рік</t>
  </si>
  <si>
    <t>до уточненого   плану на  січень-березень 2024 року</t>
  </si>
  <si>
    <t>динаміка виконання  2024 до 2023 року, (%)</t>
  </si>
  <si>
    <t>Виконано за січень-березень 2024 рік</t>
  </si>
  <si>
    <t>Виконано за січень-березень 2024 року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</si>
  <si>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</si>
  <si>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</si>
  <si>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</si>
  <si>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</si>
  <si>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</si>
  <si>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</si>
  <si>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6013</t>
  </si>
  <si>
    <t>Забезпечення діяльності водопровідно-каналізаційного господарства</t>
  </si>
  <si>
    <t>Надання бюджетних позичок суб'єктам господарювання</t>
  </si>
  <si>
    <t>Повернення бюджетних позичок, наданих суб`єктам господарювання</t>
  </si>
  <si>
    <t xml:space="preserve">уточнений
 план </t>
  </si>
  <si>
    <t xml:space="preserve">уточнений 
план </t>
  </si>
  <si>
    <t>виконано 
(грн.)</t>
  </si>
  <si>
    <t>динаміка виконання  2024 до 2023 року, 
(%)</t>
  </si>
  <si>
    <t>%, 
до уточненого річного плану</t>
  </si>
  <si>
    <t>виконано за січень-березень 2023р.
 (грн.)</t>
  </si>
  <si>
    <t>виконано за січень-березень 2023р. 
(грн.)</t>
  </si>
  <si>
    <t>уточнений
 план</t>
  </si>
  <si>
    <t>Виконано за січень-березень 2023 року
 (грн.)</t>
  </si>
  <si>
    <t xml:space="preserve">Податки на доходи, податки на прибуток,податки на збільшення ринкової вартості </t>
  </si>
  <si>
    <t>ДОХОДИ</t>
  </si>
  <si>
    <t>Керуючий справами виконкому                                                                                                          Віталій ВОВКІВ</t>
  </si>
  <si>
    <t>Заходи із запобігання та ліквідації наслідків надзвичайної ситуації у будівлі закладу освіти за рахунок коштів резервного фонду місцевого бюджету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</si>
  <si>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</si>
  <si>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Звіт про виконання   бюджету Дрогобицької міської територіальної громади за І квартал 2025 року</t>
  </si>
  <si>
    <t>За січень-березень 2025 року</t>
  </si>
  <si>
    <t>На 2025 рік</t>
  </si>
  <si>
    <t>до уточненого річного   плану на 2025 рік</t>
  </si>
  <si>
    <t>до уточненого   плану на  січень-березень 2025 року</t>
  </si>
  <si>
    <t>виконано за січень-березень 2024р. 
(грн.)</t>
  </si>
  <si>
    <t>динаміка виконання  2025 до 2024 року, 
(%)</t>
  </si>
  <si>
    <t>Виконано за січень-березень 2025 рік</t>
  </si>
  <si>
    <t>Видатки на поховання учасників бойових дій та осіб з інвалідністю внаслідок війни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</si>
  <si>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</si>
  <si>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6012</t>
  </si>
  <si>
    <t>Забезпечення діяльності з виробництва, транспортування, постачання теплової енергії</t>
  </si>
  <si>
    <t>Всього видатки</t>
  </si>
  <si>
    <t>Всього видатків, кредитування та фінансування бюджету</t>
  </si>
  <si>
    <t>Фінансова підтримка медіа (засобів масової інформації)</t>
  </si>
  <si>
    <t>Заходи та роботи з територіальної оборони</t>
  </si>
  <si>
    <t>6083</t>
  </si>
  <si>
    <t>6091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</si>
  <si>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</si>
  <si>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Будівництво-1 об'єктів житлово-комунального господарства</t>
  </si>
  <si>
    <t>Будівництво 1 інших об'єктів комунальної власності</t>
  </si>
  <si>
    <t>Частина чистого прибутку (доходу) державних унітарних підприємств та їх обєднань,  що вилучається до бюджету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</si>
  <si>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</si>
  <si>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</si>
  <si>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31020000</t>
  </si>
  <si>
    <t>Надходження коштів від Державного фонду дорогоцінних металів і дорогоцінного каміння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</si>
  <si>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</si>
  <si>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</si>
  <si>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</si>
  <si>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</si>
  <si>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</si>
  <si>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</si>
  <si>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</si>
  <si>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</si>
  <si>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Заступник міського голови з гуманітарних та соціальних відносин                                                                                                                                            Юрій КУШЛИК</t>
  </si>
  <si>
    <t xml:space="preserve">Додаток 
до рішення виконкому
від 13.05.2025 №95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</si>
</sst>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к_._-;\-* #,##0.00\ _к_._-;_-* &quot;-&quot;??\ _к_._-;_-@_-"/>
    <numFmt numFmtId="165" formatCode="0.0"/>
    <numFmt numFmtId="166" formatCode="#,##0.0\ _к_."/>
    <numFmt numFmtId="167" formatCode="#,##0.0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8"/>
      <name val="Arial Cyr"/>
      <family val="2"/>
      <charset val="204"/>
    </font>
    <font>
      <sz val="24"/>
      <name val="Arial Cyr"/>
      <family val="2"/>
      <charset val="204"/>
    </font>
    <font>
      <b/>
      <sz val="24"/>
      <name val="Arial Cyr"/>
      <family val="2"/>
      <charset val="204"/>
    </font>
    <font>
      <sz val="10"/>
      <name val="Arial Cyr"/>
      <charset val="204"/>
    </font>
    <font>
      <sz val="24"/>
      <name val="Arial Cyr"/>
      <charset val="204"/>
    </font>
    <font>
      <sz val="10"/>
      <name val="Arial Cyr"/>
      <charset val="204"/>
    </font>
    <font>
      <sz val="30"/>
      <name val="Arial Cyr"/>
      <family val="2"/>
      <charset val="204"/>
    </font>
    <font>
      <sz val="10"/>
      <color indexed="12"/>
      <name val="Arial Cyr"/>
      <charset val="204"/>
    </font>
    <font>
      <b/>
      <sz val="1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sz val="50"/>
      <name val="Arial Cyr"/>
      <family val="2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45"/>
      <name val="Arial Cyr"/>
      <family val="2"/>
      <charset val="204"/>
    </font>
    <font>
      <b/>
      <sz val="3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5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36"/>
      <name val="Arial Cyr"/>
      <family val="2"/>
      <charset val="204"/>
    </font>
    <font>
      <sz val="10"/>
      <name val="Arial Cyr"/>
      <family val="2"/>
      <charset val="204"/>
    </font>
    <font>
      <sz val="48"/>
      <name val="Arial Cyr"/>
      <family val="2"/>
      <charset val="204"/>
    </font>
    <font>
      <b/>
      <sz val="36"/>
      <name val="Arial Cyr"/>
      <family val="2"/>
      <charset val="204"/>
    </font>
    <font>
      <b/>
      <sz val="55"/>
      <name val="Times New Roman"/>
      <family val="1"/>
      <charset val="204"/>
    </font>
    <font>
      <sz val="55"/>
      <name val="Times New Roman"/>
      <family val="1"/>
      <charset val="204"/>
    </font>
    <font>
      <b/>
      <sz val="53"/>
      <name val="Times New Roman"/>
      <family val="1"/>
      <charset val="204"/>
    </font>
    <font>
      <b/>
      <sz val="53"/>
      <color indexed="12"/>
      <name val="Times New Roman"/>
      <family val="1"/>
      <charset val="204"/>
    </font>
    <font>
      <sz val="53"/>
      <name val="Times New Roman"/>
      <family val="1"/>
      <charset val="204"/>
    </font>
    <font>
      <i/>
      <sz val="53"/>
      <name val="Times New Roman"/>
      <family val="1"/>
      <charset val="204"/>
    </font>
    <font>
      <b/>
      <sz val="53"/>
      <color rgb="FFFF0000"/>
      <name val="Times New Roman"/>
      <family val="1"/>
      <charset val="204"/>
    </font>
    <font>
      <sz val="53"/>
      <color rgb="FFFF0000"/>
      <name val="Times New Roman"/>
      <family val="1"/>
      <charset val="204"/>
    </font>
    <font>
      <b/>
      <sz val="43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80"/>
      <name val="Times New Roman"/>
      <family val="1"/>
      <charset val="204"/>
    </font>
    <font>
      <sz val="48"/>
      <name val="Times New Roman"/>
      <family val="1"/>
      <charset val="204"/>
    </font>
    <font>
      <sz val="50"/>
      <name val="Arial Cyr"/>
      <charset val="204"/>
    </font>
    <font>
      <i/>
      <sz val="5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0" fillId="0" borderId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7" borderId="1" applyNumberFormat="0" applyAlignment="0" applyProtection="0"/>
    <xf numFmtId="0" fontId="30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32" fillId="0" borderId="6" applyNumberFormat="0" applyFill="0" applyAlignment="0" applyProtection="0"/>
    <xf numFmtId="0" fontId="33" fillId="21" borderId="8" applyNumberFormat="0" applyAlignment="0" applyProtection="0"/>
    <xf numFmtId="0" fontId="25" fillId="0" borderId="0" applyNumberFormat="0" applyFill="0" applyBorder="0" applyAlignment="0" applyProtection="0"/>
    <xf numFmtId="0" fontId="34" fillId="20" borderId="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27" fillId="23" borderId="9" applyNumberFormat="0" applyFont="0" applyAlignment="0" applyProtection="0"/>
    <xf numFmtId="0" fontId="26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20" borderId="2" applyNumberFormat="0" applyAlignment="0" applyProtection="0"/>
    <xf numFmtId="0" fontId="38" fillId="22" borderId="0" applyNumberFormat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23" borderId="9" applyNumberFormat="0" applyFont="0" applyAlignment="0" applyProtection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</cellStyleXfs>
  <cellXfs count="390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44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2" fontId="2" fillId="24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2" fontId="11" fillId="24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24" borderId="0" xfId="0" applyFont="1" applyFill="1" applyBorder="1" applyAlignment="1">
      <alignment horizontal="center" vertical="center" wrapText="1"/>
    </xf>
    <xf numFmtId="2" fontId="12" fillId="24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24" borderId="11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49" fontId="13" fillId="24" borderId="10" xfId="0" applyNumberFormat="1" applyFont="1" applyFill="1" applyBorder="1" applyAlignment="1">
      <alignment horizontal="center" vertical="center"/>
    </xf>
    <xf numFmtId="1" fontId="13" fillId="24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2" fontId="3" fillId="24" borderId="0" xfId="0" applyNumberFormat="1" applyFont="1" applyFill="1" applyAlignment="1">
      <alignment horizontal="center" vertical="center"/>
    </xf>
    <xf numFmtId="4" fontId="18" fillId="24" borderId="0" xfId="0" applyNumberFormat="1" applyFont="1" applyFill="1" applyAlignment="1">
      <alignment horizontal="center" vertical="center"/>
    </xf>
    <xf numFmtId="2" fontId="45" fillId="24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18" fillId="24" borderId="0" xfId="0" applyNumberFormat="1" applyFont="1" applyFill="1" applyBorder="1" applyAlignment="1">
      <alignment horizontal="center" vertical="center"/>
    </xf>
    <xf numFmtId="2" fontId="45" fillId="24" borderId="0" xfId="0" applyNumberFormat="1" applyFont="1" applyFill="1" applyBorder="1" applyAlignment="1">
      <alignment horizontal="center" vertical="center"/>
    </xf>
    <xf numFmtId="2" fontId="3" fillId="24" borderId="0" xfId="0" applyNumberFormat="1" applyFont="1" applyFill="1" applyBorder="1" applyAlignment="1">
      <alignment horizontal="center" vertical="center"/>
    </xf>
    <xf numFmtId="2" fontId="8" fillId="24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24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2" fontId="47" fillId="24" borderId="0" xfId="0" applyNumberFormat="1" applyFont="1" applyFill="1" applyBorder="1" applyAlignment="1">
      <alignment horizontal="center" vertical="center"/>
    </xf>
    <xf numFmtId="2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4" fontId="47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4" fontId="47" fillId="24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Alignment="1">
      <alignment horizontal="center" vertical="center"/>
    </xf>
    <xf numFmtId="165" fontId="45" fillId="0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17" fillId="24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26" borderId="10" xfId="179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17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left" vertical="center" wrapText="1"/>
    </xf>
    <xf numFmtId="49" fontId="51" fillId="0" borderId="10" xfId="0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left" vertical="center"/>
    </xf>
    <xf numFmtId="4" fontId="51" fillId="0" borderId="10" xfId="0" applyNumberFormat="1" applyFont="1" applyFill="1" applyBorder="1" applyAlignment="1">
      <alignment horizontal="center" vertical="center"/>
    </xf>
    <xf numFmtId="4" fontId="51" fillId="24" borderId="10" xfId="0" applyNumberFormat="1" applyFont="1" applyFill="1" applyBorder="1" applyAlignment="1">
      <alignment horizontal="center" vertical="center"/>
    </xf>
    <xf numFmtId="0" fontId="51" fillId="0" borderId="0" xfId="0" applyFont="1" applyFill="1"/>
    <xf numFmtId="0" fontId="52" fillId="0" borderId="0" xfId="0" applyFont="1" applyFill="1"/>
    <xf numFmtId="0" fontId="51" fillId="0" borderId="10" xfId="0" applyFont="1" applyFill="1" applyBorder="1" applyAlignment="1">
      <alignment horizontal="left" vertical="center" wrapText="1"/>
    </xf>
    <xf numFmtId="49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left" vertical="center" wrapText="1"/>
    </xf>
    <xf numFmtId="4" fontId="53" fillId="0" borderId="10" xfId="103" applyNumberFormat="1" applyFont="1" applyBorder="1" applyAlignment="1">
      <alignment horizontal="center" vertical="center"/>
    </xf>
    <xf numFmtId="4" fontId="53" fillId="0" borderId="10" xfId="0" applyNumberFormat="1" applyFont="1" applyFill="1" applyBorder="1" applyAlignment="1">
      <alignment horizontal="center" vertical="center"/>
    </xf>
    <xf numFmtId="4" fontId="53" fillId="24" borderId="10" xfId="0" applyNumberFormat="1" applyFont="1" applyFill="1" applyBorder="1" applyAlignment="1">
      <alignment horizontal="center" vertical="center"/>
    </xf>
    <xf numFmtId="0" fontId="53" fillId="0" borderId="0" xfId="0" applyFont="1" applyFill="1"/>
    <xf numFmtId="4" fontId="51" fillId="0" borderId="10" xfId="104" applyNumberFormat="1" applyFont="1" applyBorder="1" applyAlignment="1">
      <alignment horizontal="center" vertical="center"/>
    </xf>
    <xf numFmtId="4" fontId="51" fillId="0" borderId="10" xfId="105" applyNumberFormat="1" applyFont="1" applyBorder="1" applyAlignment="1">
      <alignment horizontal="center" vertical="center"/>
    </xf>
    <xf numFmtId="4" fontId="53" fillId="0" borderId="10" xfId="106" applyNumberFormat="1" applyFont="1" applyBorder="1" applyAlignment="1">
      <alignment horizontal="center" vertical="center"/>
    </xf>
    <xf numFmtId="4" fontId="53" fillId="0" borderId="10" xfId="107" applyNumberFormat="1" applyFont="1" applyBorder="1" applyAlignment="1">
      <alignment horizontal="center" vertical="center"/>
    </xf>
    <xf numFmtId="4" fontId="51" fillId="0" borderId="10" xfId="108" applyNumberFormat="1" applyFont="1" applyBorder="1" applyAlignment="1">
      <alignment horizontal="center" vertical="center"/>
    </xf>
    <xf numFmtId="4" fontId="51" fillId="0" borderId="10" xfId="109" applyNumberFormat="1" applyFont="1" applyBorder="1" applyAlignment="1">
      <alignment horizontal="center" vertical="center"/>
    </xf>
    <xf numFmtId="4" fontId="53" fillId="0" borderId="10" xfId="110" applyNumberFormat="1" applyFont="1" applyBorder="1" applyAlignment="1">
      <alignment horizontal="center" vertical="center"/>
    </xf>
    <xf numFmtId="4" fontId="53" fillId="0" borderId="10" xfId="111" applyNumberFormat="1" applyFont="1" applyBorder="1" applyAlignment="1">
      <alignment horizontal="center" vertical="center"/>
    </xf>
    <xf numFmtId="4" fontId="53" fillId="0" borderId="10" xfId="112" applyNumberFormat="1" applyFont="1" applyBorder="1" applyAlignment="1">
      <alignment horizontal="center" vertical="center"/>
    </xf>
    <xf numFmtId="4" fontId="53" fillId="0" borderId="10" xfId="113" applyNumberFormat="1" applyFont="1" applyBorder="1" applyAlignment="1">
      <alignment horizontal="center" vertical="center"/>
    </xf>
    <xf numFmtId="4" fontId="51" fillId="0" borderId="10" xfId="114" applyNumberFormat="1" applyFont="1" applyBorder="1" applyAlignment="1">
      <alignment horizontal="center" vertical="center"/>
    </xf>
    <xf numFmtId="4" fontId="51" fillId="0" borderId="10" xfId="115" applyNumberFormat="1" applyFont="1" applyBorder="1" applyAlignment="1">
      <alignment horizontal="center" vertical="center"/>
    </xf>
    <xf numFmtId="4" fontId="51" fillId="0" borderId="10" xfId="116" applyNumberFormat="1" applyFont="1" applyBorder="1" applyAlignment="1">
      <alignment horizontal="center" vertical="center"/>
    </xf>
    <xf numFmtId="4" fontId="53" fillId="0" borderId="10" xfId="117" applyNumberFormat="1" applyFont="1" applyBorder="1" applyAlignment="1">
      <alignment horizontal="center" vertical="center"/>
    </xf>
    <xf numFmtId="4" fontId="53" fillId="0" borderId="10" xfId="118" applyNumberFormat="1" applyFont="1" applyBorder="1" applyAlignment="1">
      <alignment horizontal="center" vertical="center"/>
    </xf>
    <xf numFmtId="4" fontId="53" fillId="0" borderId="10" xfId="179" applyNumberFormat="1" applyFont="1" applyFill="1" applyBorder="1" applyAlignment="1">
      <alignment horizontal="center" vertical="center"/>
    </xf>
    <xf numFmtId="4" fontId="53" fillId="0" borderId="10" xfId="126" applyNumberFormat="1" applyFont="1" applyBorder="1" applyAlignment="1">
      <alignment horizontal="center" vertical="center"/>
    </xf>
    <xf numFmtId="49" fontId="51" fillId="26" borderId="10" xfId="0" applyNumberFormat="1" applyFont="1" applyFill="1" applyBorder="1" applyAlignment="1">
      <alignment horizontal="center" vertical="center"/>
    </xf>
    <xf numFmtId="0" fontId="51" fillId="26" borderId="10" xfId="0" applyFont="1" applyFill="1" applyBorder="1" applyAlignment="1">
      <alignment horizontal="left" vertical="center" wrapText="1"/>
    </xf>
    <xf numFmtId="4" fontId="51" fillId="26" borderId="10" xfId="179" applyNumberFormat="1" applyFont="1" applyFill="1" applyBorder="1" applyAlignment="1">
      <alignment horizontal="center" vertical="center"/>
    </xf>
    <xf numFmtId="4" fontId="51" fillId="26" borderId="10" xfId="0" applyNumberFormat="1" applyFont="1" applyFill="1" applyBorder="1" applyAlignment="1">
      <alignment horizontal="center" vertical="center"/>
    </xf>
    <xf numFmtId="0" fontId="53" fillId="26" borderId="0" xfId="0" applyFont="1" applyFill="1"/>
    <xf numFmtId="4" fontId="51" fillId="0" borderId="10" xfId="179" applyNumberFormat="1" applyFont="1" applyFill="1" applyBorder="1" applyAlignment="1">
      <alignment horizontal="center" vertical="center"/>
    </xf>
    <xf numFmtId="4" fontId="51" fillId="24" borderId="10" xfId="179" applyNumberFormat="1" applyFont="1" applyFill="1" applyBorder="1" applyAlignment="1">
      <alignment horizontal="center" vertical="center"/>
    </xf>
    <xf numFmtId="4" fontId="53" fillId="0" borderId="10" xfId="121" applyNumberFormat="1" applyFont="1" applyBorder="1" applyAlignment="1">
      <alignment horizontal="center" vertical="center"/>
    </xf>
    <xf numFmtId="4" fontId="53" fillId="24" borderId="10" xfId="179" applyNumberFormat="1" applyFont="1" applyFill="1" applyBorder="1" applyAlignment="1">
      <alignment horizontal="center" vertical="center"/>
    </xf>
    <xf numFmtId="4" fontId="53" fillId="0" borderId="10" xfId="122" applyNumberFormat="1" applyFont="1" applyBorder="1" applyAlignment="1">
      <alignment horizontal="center" vertical="center"/>
    </xf>
    <xf numFmtId="4" fontId="53" fillId="0" borderId="10" xfId="123" applyNumberFormat="1" applyFont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left" vertical="center" wrapText="1"/>
    </xf>
    <xf numFmtId="4" fontId="53" fillId="0" borderId="10" xfId="124" applyNumberFormat="1" applyFont="1" applyBorder="1" applyAlignment="1">
      <alignment horizontal="center" vertical="center"/>
    </xf>
    <xf numFmtId="4" fontId="53" fillId="0" borderId="10" xfId="125" applyNumberFormat="1" applyFont="1" applyBorder="1" applyAlignment="1">
      <alignment horizontal="center" vertical="center"/>
    </xf>
    <xf numFmtId="0" fontId="54" fillId="0" borderId="0" xfId="0" applyFont="1" applyFill="1"/>
    <xf numFmtId="0" fontId="51" fillId="0" borderId="10" xfId="0" applyNumberFormat="1" applyFont="1" applyFill="1" applyBorder="1" applyAlignment="1">
      <alignment horizontal="left" vertical="center" wrapText="1"/>
    </xf>
    <xf numFmtId="0" fontId="51" fillId="25" borderId="0" xfId="0" applyFont="1" applyFill="1"/>
    <xf numFmtId="0" fontId="51" fillId="26" borderId="10" xfId="0" applyFont="1" applyFill="1" applyBorder="1" applyAlignment="1">
      <alignment horizontal="left" vertical="center"/>
    </xf>
    <xf numFmtId="0" fontId="54" fillId="29" borderId="0" xfId="0" applyFont="1" applyFill="1"/>
    <xf numFmtId="49" fontId="51" fillId="24" borderId="10" xfId="0" applyNumberFormat="1" applyFont="1" applyFill="1" applyBorder="1" applyAlignment="1">
      <alignment horizontal="center" vertical="center"/>
    </xf>
    <xf numFmtId="0" fontId="51" fillId="24" borderId="10" xfId="0" applyFont="1" applyFill="1" applyBorder="1" applyAlignment="1">
      <alignment horizontal="left" vertical="center" wrapText="1"/>
    </xf>
    <xf numFmtId="4" fontId="51" fillId="27" borderId="10" xfId="179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53" fillId="24" borderId="10" xfId="93" quotePrefix="1" applyFont="1" applyFill="1" applyBorder="1" applyAlignment="1">
      <alignment horizontal="center" vertical="center"/>
    </xf>
    <xf numFmtId="0" fontId="53" fillId="24" borderId="10" xfId="93" applyFont="1" applyFill="1" applyBorder="1" applyAlignment="1">
      <alignment horizontal="left" vertical="center" wrapText="1"/>
    </xf>
    <xf numFmtId="4" fontId="53" fillId="0" borderId="10" xfId="180" applyNumberFormat="1" applyFont="1" applyBorder="1" applyAlignment="1">
      <alignment horizontal="center" vertical="center"/>
    </xf>
    <xf numFmtId="4" fontId="53" fillId="27" borderId="10" xfId="179" applyNumberFormat="1" applyFont="1" applyFill="1" applyBorder="1" applyAlignment="1">
      <alignment horizontal="center" vertical="center"/>
    </xf>
    <xf numFmtId="4" fontId="53" fillId="24" borderId="10" xfId="161" applyNumberFormat="1" applyFont="1" applyFill="1" applyBorder="1" applyAlignment="1">
      <alignment horizontal="center" vertical="center"/>
    </xf>
    <xf numFmtId="0" fontId="55" fillId="25" borderId="0" xfId="0" applyFont="1" applyFill="1"/>
    <xf numFmtId="4" fontId="53" fillId="27" borderId="10" xfId="0" applyNumberFormat="1" applyFont="1" applyFill="1" applyBorder="1" applyAlignment="1">
      <alignment horizontal="center" vertical="center"/>
    </xf>
    <xf numFmtId="0" fontId="56" fillId="0" borderId="0" xfId="0" applyFont="1" applyFill="1"/>
    <xf numFmtId="4" fontId="53" fillId="0" borderId="10" xfId="188" applyNumberFormat="1" applyFont="1" applyBorder="1" applyAlignment="1">
      <alignment horizontal="center" vertical="center"/>
    </xf>
    <xf numFmtId="4" fontId="51" fillId="27" borderId="10" xfId="0" applyNumberFormat="1" applyFont="1" applyFill="1" applyBorder="1" applyAlignment="1">
      <alignment horizontal="center" vertical="center"/>
    </xf>
    <xf numFmtId="4" fontId="53" fillId="0" borderId="10" xfId="196" applyNumberFormat="1" applyFont="1" applyBorder="1" applyAlignment="1">
      <alignment horizontal="center" vertical="center"/>
    </xf>
    <xf numFmtId="0" fontId="53" fillId="24" borderId="10" xfId="0" quotePrefix="1" applyFont="1" applyFill="1" applyBorder="1" applyAlignment="1">
      <alignment horizontal="center" vertical="center" wrapText="1"/>
    </xf>
    <xf numFmtId="0" fontId="53" fillId="24" borderId="10" xfId="69" applyFont="1" applyFill="1" applyBorder="1" applyAlignment="1">
      <alignment horizontal="left" vertical="center" wrapText="1"/>
    </xf>
    <xf numFmtId="4" fontId="53" fillId="0" borderId="10" xfId="200" applyNumberFormat="1" applyFont="1" applyBorder="1" applyAlignment="1">
      <alignment horizontal="center" vertical="center"/>
    </xf>
    <xf numFmtId="4" fontId="53" fillId="27" borderId="10" xfId="129" applyNumberFormat="1" applyFont="1" applyFill="1" applyBorder="1" applyAlignment="1">
      <alignment horizontal="center" vertical="center"/>
    </xf>
    <xf numFmtId="4" fontId="53" fillId="27" borderId="10" xfId="13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4" fontId="53" fillId="27" borderId="10" xfId="131" applyNumberFormat="1" applyFont="1" applyFill="1" applyBorder="1" applyAlignment="1">
      <alignment horizontal="center" vertical="center"/>
    </xf>
    <xf numFmtId="4" fontId="53" fillId="27" borderId="10" xfId="140" applyNumberFormat="1" applyFont="1" applyFill="1" applyBorder="1" applyAlignment="1">
      <alignment horizontal="center" vertical="center"/>
    </xf>
    <xf numFmtId="0" fontId="56" fillId="26" borderId="0" xfId="0" applyFont="1" applyFill="1"/>
    <xf numFmtId="4" fontId="53" fillId="27" borderId="10" xfId="137" applyNumberFormat="1" applyFont="1" applyFill="1" applyBorder="1" applyAlignment="1">
      <alignment horizontal="center" vertical="center"/>
    </xf>
    <xf numFmtId="4" fontId="53" fillId="27" borderId="10" xfId="139" applyNumberFormat="1" applyFont="1" applyFill="1" applyBorder="1" applyAlignment="1">
      <alignment horizontal="center" vertical="center"/>
    </xf>
    <xf numFmtId="0" fontId="53" fillId="27" borderId="10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51" fillId="24" borderId="10" xfId="0" quotePrefix="1" applyFont="1" applyFill="1" applyBorder="1" applyAlignment="1">
      <alignment horizontal="center" vertical="center" wrapText="1"/>
    </xf>
    <xf numFmtId="4" fontId="53" fillId="0" borderId="10" xfId="183" applyNumberFormat="1" applyFont="1" applyBorder="1" applyAlignment="1">
      <alignment horizontal="center" vertical="center"/>
    </xf>
    <xf numFmtId="4" fontId="53" fillId="0" borderId="10" xfId="204" applyNumberFormat="1" applyFont="1" applyBorder="1" applyAlignment="1">
      <alignment horizontal="center" vertical="center"/>
    </xf>
    <xf numFmtId="49" fontId="53" fillId="24" borderId="10" xfId="0" applyNumberFormat="1" applyFont="1" applyFill="1" applyBorder="1" applyAlignment="1">
      <alignment horizontal="center" vertical="center"/>
    </xf>
    <xf numFmtId="0" fontId="53" fillId="24" borderId="10" xfId="0" applyFont="1" applyFill="1" applyBorder="1" applyAlignment="1">
      <alignment horizontal="left" vertical="center" wrapText="1"/>
    </xf>
    <xf numFmtId="0" fontId="53" fillId="27" borderId="10" xfId="70" applyFont="1" applyFill="1" applyBorder="1" applyAlignment="1">
      <alignment horizontal="left" vertical="center" wrapText="1"/>
    </xf>
    <xf numFmtId="4" fontId="53" fillId="24" borderId="10" xfId="143" applyNumberFormat="1" applyFont="1" applyFill="1" applyBorder="1" applyAlignment="1">
      <alignment horizontal="center" vertical="center"/>
    </xf>
    <xf numFmtId="4" fontId="53" fillId="27" borderId="10" xfId="143" applyNumberFormat="1" applyFont="1" applyFill="1" applyBorder="1" applyAlignment="1">
      <alignment horizontal="center" vertical="center"/>
    </xf>
    <xf numFmtId="0" fontId="53" fillId="24" borderId="10" xfId="71" applyFont="1" applyFill="1" applyBorder="1" applyAlignment="1">
      <alignment horizontal="left" vertical="center" wrapText="1"/>
    </xf>
    <xf numFmtId="4" fontId="53" fillId="24" borderId="10" xfId="144" applyNumberFormat="1" applyFont="1" applyFill="1" applyBorder="1" applyAlignment="1">
      <alignment horizontal="center" vertical="center"/>
    </xf>
    <xf numFmtId="4" fontId="53" fillId="27" borderId="10" xfId="144" applyNumberFormat="1" applyFont="1" applyFill="1" applyBorder="1" applyAlignment="1">
      <alignment horizontal="center" vertical="center"/>
    </xf>
    <xf numFmtId="0" fontId="53" fillId="24" borderId="10" xfId="70" applyFont="1" applyFill="1" applyBorder="1" applyAlignment="1">
      <alignment horizontal="left" vertical="center" wrapText="1"/>
    </xf>
    <xf numFmtId="4" fontId="53" fillId="24" borderId="10" xfId="145" applyNumberFormat="1" applyFont="1" applyFill="1" applyBorder="1" applyAlignment="1">
      <alignment horizontal="center" vertical="center"/>
    </xf>
    <xf numFmtId="4" fontId="53" fillId="24" borderId="10" xfId="146" applyNumberFormat="1" applyFont="1" applyFill="1" applyBorder="1" applyAlignment="1">
      <alignment horizontal="center" vertical="center"/>
    </xf>
    <xf numFmtId="4" fontId="53" fillId="27" borderId="10" xfId="146" applyNumberFormat="1" applyFont="1" applyFill="1" applyBorder="1" applyAlignment="1">
      <alignment horizontal="center" vertical="center"/>
    </xf>
    <xf numFmtId="4" fontId="53" fillId="24" borderId="10" xfId="63" applyNumberFormat="1" applyFont="1" applyFill="1" applyBorder="1" applyAlignment="1">
      <alignment horizontal="center" vertical="center"/>
    </xf>
    <xf numFmtId="0" fontId="53" fillId="24" borderId="10" xfId="72" applyFont="1" applyFill="1" applyBorder="1" applyAlignment="1">
      <alignment horizontal="left" vertical="center" wrapText="1"/>
    </xf>
    <xf numFmtId="0" fontId="55" fillId="26" borderId="0" xfId="0" applyFont="1" applyFill="1"/>
    <xf numFmtId="0" fontId="51" fillId="24" borderId="10" xfId="132" quotePrefix="1" applyFont="1" applyFill="1" applyBorder="1" applyAlignment="1">
      <alignment horizontal="center" vertical="center"/>
    </xf>
    <xf numFmtId="0" fontId="51" fillId="24" borderId="10" xfId="132" applyFont="1" applyFill="1" applyBorder="1" applyAlignment="1">
      <alignment horizontal="left" vertical="center" wrapText="1"/>
    </xf>
    <xf numFmtId="0" fontId="53" fillId="24" borderId="10" xfId="132" quotePrefix="1" applyFont="1" applyFill="1" applyBorder="1" applyAlignment="1">
      <alignment horizontal="center" vertical="center"/>
    </xf>
    <xf numFmtId="0" fontId="53" fillId="24" borderId="10" xfId="73" applyFont="1" applyFill="1" applyBorder="1" applyAlignment="1">
      <alignment horizontal="left" vertical="center" wrapText="1"/>
    </xf>
    <xf numFmtId="4" fontId="53" fillId="24" borderId="10" xfId="147" applyNumberFormat="1" applyFont="1" applyFill="1" applyBorder="1" applyAlignment="1">
      <alignment horizontal="center" vertical="center"/>
    </xf>
    <xf numFmtId="4" fontId="53" fillId="27" borderId="10" xfId="147" applyNumberFormat="1" applyFont="1" applyFill="1" applyBorder="1" applyAlignment="1">
      <alignment horizontal="center" vertical="center"/>
    </xf>
    <xf numFmtId="0" fontId="53" fillId="24" borderId="10" xfId="148" applyFont="1" applyFill="1" applyBorder="1" applyAlignment="1">
      <alignment horizontal="left" vertical="center"/>
    </xf>
    <xf numFmtId="4" fontId="53" fillId="24" borderId="10" xfId="149" applyNumberFormat="1" applyFont="1" applyFill="1" applyBorder="1" applyAlignment="1">
      <alignment horizontal="center" vertical="center"/>
    </xf>
    <xf numFmtId="4" fontId="53" fillId="27" borderId="10" xfId="149" applyNumberFormat="1" applyFont="1" applyFill="1" applyBorder="1" applyAlignment="1">
      <alignment horizontal="center" vertical="center"/>
    </xf>
    <xf numFmtId="0" fontId="53" fillId="24" borderId="10" xfId="74" applyFont="1" applyFill="1" applyBorder="1" applyAlignment="1">
      <alignment horizontal="left" vertical="center" wrapText="1"/>
    </xf>
    <xf numFmtId="0" fontId="53" fillId="0" borderId="10" xfId="85" applyFont="1" applyBorder="1" applyAlignment="1">
      <alignment horizontal="center" vertical="center"/>
    </xf>
    <xf numFmtId="0" fontId="53" fillId="0" borderId="10" xfId="85" applyFont="1" applyBorder="1" applyAlignment="1">
      <alignment horizontal="left" vertical="center" wrapText="1"/>
    </xf>
    <xf numFmtId="0" fontId="53" fillId="24" borderId="10" xfId="86" applyFont="1" applyFill="1" applyBorder="1" applyAlignment="1">
      <alignment horizontal="left" vertical="center" wrapText="1"/>
    </xf>
    <xf numFmtId="4" fontId="53" fillId="27" borderId="10" xfId="205" applyNumberFormat="1" applyFont="1" applyFill="1" applyBorder="1" applyAlignment="1">
      <alignment horizontal="center" vertical="center"/>
    </xf>
    <xf numFmtId="4" fontId="53" fillId="27" borderId="10" xfId="151" applyNumberFormat="1" applyFont="1" applyFill="1" applyBorder="1" applyAlignment="1">
      <alignment horizontal="center" vertical="center"/>
    </xf>
    <xf numFmtId="4" fontId="53" fillId="0" borderId="10" xfId="205" applyNumberFormat="1" applyFont="1" applyBorder="1" applyAlignment="1">
      <alignment horizontal="center" vertical="center"/>
    </xf>
    <xf numFmtId="4" fontId="53" fillId="27" borderId="10" xfId="153" applyNumberFormat="1" applyFont="1" applyFill="1" applyBorder="1" applyAlignment="1">
      <alignment horizontal="center" vertical="center"/>
    </xf>
    <xf numFmtId="0" fontId="53" fillId="24" borderId="10" xfId="87" applyFont="1" applyFill="1" applyBorder="1" applyAlignment="1">
      <alignment horizontal="left" vertical="center" wrapText="1"/>
    </xf>
    <xf numFmtId="0" fontId="53" fillId="24" borderId="10" xfId="88" applyFont="1" applyFill="1" applyBorder="1" applyAlignment="1">
      <alignment horizontal="left" vertical="center" wrapText="1"/>
    </xf>
    <xf numFmtId="4" fontId="53" fillId="27" borderId="10" xfId="154" applyNumberFormat="1" applyFont="1" applyFill="1" applyBorder="1" applyAlignment="1">
      <alignment horizontal="center" vertical="center"/>
    </xf>
    <xf numFmtId="4" fontId="53" fillId="27" borderId="10" xfId="155" applyNumberFormat="1" applyFont="1" applyFill="1" applyBorder="1" applyAlignment="1">
      <alignment horizontal="center" vertical="center"/>
    </xf>
    <xf numFmtId="0" fontId="51" fillId="24" borderId="10" xfId="142" quotePrefix="1" applyFont="1" applyFill="1" applyBorder="1" applyAlignment="1">
      <alignment horizontal="center" vertical="center"/>
    </xf>
    <xf numFmtId="0" fontId="51" fillId="24" borderId="10" xfId="142" applyFont="1" applyFill="1" applyBorder="1" applyAlignment="1">
      <alignment horizontal="left" vertical="center" wrapText="1"/>
    </xf>
    <xf numFmtId="0" fontId="53" fillId="24" borderId="10" xfId="142" quotePrefix="1" applyFont="1" applyFill="1" applyBorder="1" applyAlignment="1">
      <alignment horizontal="center" vertical="center"/>
    </xf>
    <xf numFmtId="0" fontId="53" fillId="24" borderId="10" xfId="89" applyFont="1" applyFill="1" applyBorder="1" applyAlignment="1">
      <alignment horizontal="left" vertical="center" wrapText="1"/>
    </xf>
    <xf numFmtId="4" fontId="53" fillId="24" borderId="10" xfId="156" applyNumberFormat="1" applyFont="1" applyFill="1" applyBorder="1" applyAlignment="1">
      <alignment horizontal="center" vertical="center"/>
    </xf>
    <xf numFmtId="4" fontId="53" fillId="24" borderId="10" xfId="157" applyNumberFormat="1" applyFont="1" applyFill="1" applyBorder="1" applyAlignment="1">
      <alignment horizontal="center" vertical="center"/>
    </xf>
    <xf numFmtId="4" fontId="53" fillId="27" borderId="10" xfId="157" applyNumberFormat="1" applyFont="1" applyFill="1" applyBorder="1" applyAlignment="1">
      <alignment horizontal="center" vertical="center"/>
    </xf>
    <xf numFmtId="0" fontId="53" fillId="24" borderId="10" xfId="90" applyFont="1" applyFill="1" applyBorder="1" applyAlignment="1">
      <alignment horizontal="left" vertical="center" wrapText="1"/>
    </xf>
    <xf numFmtId="4" fontId="53" fillId="24" borderId="10" xfId="65" applyNumberFormat="1" applyFont="1" applyFill="1" applyBorder="1" applyAlignment="1">
      <alignment horizontal="center" vertical="center"/>
    </xf>
    <xf numFmtId="0" fontId="53" fillId="24" borderId="10" xfId="142" applyFont="1" applyFill="1" applyBorder="1" applyAlignment="1">
      <alignment horizontal="left" vertical="center" wrapText="1"/>
    </xf>
    <xf numFmtId="4" fontId="53" fillId="24" borderId="10" xfId="159" applyNumberFormat="1" applyFont="1" applyFill="1" applyBorder="1" applyAlignment="1">
      <alignment horizontal="center" vertical="center"/>
    </xf>
    <xf numFmtId="4" fontId="53" fillId="24" borderId="10" xfId="67" applyNumberFormat="1" applyFont="1" applyFill="1" applyBorder="1" applyAlignment="1">
      <alignment horizontal="center" vertical="center"/>
    </xf>
    <xf numFmtId="4" fontId="51" fillId="24" borderId="10" xfId="159" applyNumberFormat="1" applyFont="1" applyFill="1" applyBorder="1" applyAlignment="1">
      <alignment horizontal="center" vertical="center"/>
    </xf>
    <xf numFmtId="0" fontId="55" fillId="24" borderId="0" xfId="0" applyFont="1" applyFill="1"/>
    <xf numFmtId="0" fontId="53" fillId="24" borderId="10" xfId="102" quotePrefix="1" applyFont="1" applyFill="1" applyBorder="1" applyAlignment="1">
      <alignment horizontal="center" vertical="center"/>
    </xf>
    <xf numFmtId="0" fontId="53" fillId="24" borderId="10" xfId="102" applyFont="1" applyFill="1" applyBorder="1" applyAlignment="1">
      <alignment horizontal="left" vertical="center" wrapText="1"/>
    </xf>
    <xf numFmtId="4" fontId="54" fillId="24" borderId="10" xfId="179" applyNumberFormat="1" applyFont="1" applyFill="1" applyBorder="1" applyAlignment="1">
      <alignment horizontal="center" vertical="center"/>
    </xf>
    <xf numFmtId="4" fontId="53" fillId="24" borderId="10" xfId="66" applyNumberFormat="1" applyFont="1" applyFill="1" applyBorder="1" applyAlignment="1">
      <alignment horizontal="center" vertical="center"/>
    </xf>
    <xf numFmtId="0" fontId="51" fillId="24" borderId="10" xfId="152" quotePrefix="1" applyFont="1" applyFill="1" applyBorder="1" applyAlignment="1">
      <alignment horizontal="center" vertical="center"/>
    </xf>
    <xf numFmtId="0" fontId="51" fillId="24" borderId="10" xfId="152" applyFont="1" applyFill="1" applyBorder="1" applyAlignment="1">
      <alignment horizontal="left" vertical="center" wrapText="1"/>
    </xf>
    <xf numFmtId="0" fontId="53" fillId="24" borderId="10" xfId="152" quotePrefix="1" applyFont="1" applyFill="1" applyBorder="1" applyAlignment="1">
      <alignment horizontal="center" vertical="center"/>
    </xf>
    <xf numFmtId="0" fontId="53" fillId="24" borderId="10" xfId="92" applyFont="1" applyFill="1" applyBorder="1" applyAlignment="1">
      <alignment horizontal="left" vertical="center" wrapText="1"/>
    </xf>
    <xf numFmtId="4" fontId="53" fillId="24" borderId="10" xfId="160" applyNumberFormat="1" applyFont="1" applyFill="1" applyBorder="1" applyAlignment="1">
      <alignment horizontal="center" vertical="center"/>
    </xf>
    <xf numFmtId="4" fontId="53" fillId="27" borderId="10" xfId="160" applyNumberFormat="1" applyFont="1" applyFill="1" applyBorder="1" applyAlignment="1">
      <alignment horizontal="center" vertical="center"/>
    </xf>
    <xf numFmtId="4" fontId="53" fillId="24" borderId="10" xfId="68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2" fontId="17" fillId="0" borderId="10" xfId="179" applyNumberFormat="1" applyFont="1" applyFill="1" applyBorder="1" applyAlignment="1">
      <alignment horizontal="center" vertical="center" wrapText="1"/>
    </xf>
    <xf numFmtId="49" fontId="17" fillId="0" borderId="10" xfId="17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2" fontId="17" fillId="24" borderId="10" xfId="179" applyNumberFormat="1" applyFont="1" applyFill="1" applyBorder="1" applyAlignment="1">
      <alignment horizontal="center" vertical="center" wrapText="1"/>
    </xf>
    <xf numFmtId="166" fontId="17" fillId="0" borderId="10" xfId="179" applyNumberFormat="1" applyFont="1" applyFill="1" applyBorder="1" applyAlignment="1">
      <alignment horizontal="center" vertical="center" wrapText="1"/>
    </xf>
    <xf numFmtId="165" fontId="17" fillId="0" borderId="10" xfId="17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7" fillId="28" borderId="10" xfId="0" applyNumberFormat="1" applyFont="1" applyFill="1" applyBorder="1" applyAlignment="1">
      <alignment horizontal="center" vertical="center"/>
    </xf>
    <xf numFmtId="166" fontId="49" fillId="28" borderId="10" xfId="179" applyNumberFormat="1" applyFont="1" applyFill="1" applyBorder="1" applyAlignment="1">
      <alignment horizontal="left" vertical="center"/>
    </xf>
    <xf numFmtId="4" fontId="17" fillId="28" borderId="10" xfId="179" applyNumberFormat="1" applyFont="1" applyFill="1" applyBorder="1" applyAlignment="1">
      <alignment horizontal="center" vertical="center"/>
    </xf>
    <xf numFmtId="4" fontId="17" fillId="28" borderId="10" xfId="0" applyNumberFormat="1" applyFont="1" applyFill="1" applyBorder="1" applyAlignment="1">
      <alignment horizontal="center" vertical="center"/>
    </xf>
    <xf numFmtId="0" fontId="56" fillId="24" borderId="0" xfId="0" applyFont="1" applyFill="1"/>
    <xf numFmtId="4" fontId="55" fillId="0" borderId="0" xfId="0" applyNumberFormat="1" applyFont="1" applyFill="1"/>
    <xf numFmtId="0" fontId="16" fillId="24" borderId="10" xfId="132" quotePrefix="1" applyFont="1" applyFill="1" applyBorder="1" applyAlignment="1">
      <alignment horizontal="center" vertical="center"/>
    </xf>
    <xf numFmtId="0" fontId="17" fillId="24" borderId="10" xfId="132" quotePrefix="1" applyFont="1" applyFill="1" applyBorder="1" applyAlignment="1">
      <alignment horizontal="center" vertical="center"/>
    </xf>
    <xf numFmtId="49" fontId="16" fillId="24" borderId="10" xfId="0" applyNumberFormat="1" applyFont="1" applyFill="1" applyBorder="1" applyAlignment="1">
      <alignment horizontal="center" vertical="center"/>
    </xf>
    <xf numFmtId="0" fontId="17" fillId="24" borderId="10" xfId="0" quotePrefix="1" applyFont="1" applyFill="1" applyBorder="1" applyAlignment="1">
      <alignment horizontal="center" vertical="center" wrapText="1"/>
    </xf>
    <xf numFmtId="0" fontId="16" fillId="27" borderId="10" xfId="0" quotePrefix="1" applyFont="1" applyFill="1" applyBorder="1" applyAlignment="1">
      <alignment horizontal="center" vertical="center" wrapText="1"/>
    </xf>
    <xf numFmtId="0" fontId="16" fillId="24" borderId="10" xfId="0" quotePrefix="1" applyFont="1" applyFill="1" applyBorder="1" applyAlignment="1">
      <alignment horizontal="center" vertical="center" wrapText="1"/>
    </xf>
    <xf numFmtId="0" fontId="16" fillId="24" borderId="10" xfId="93" quotePrefix="1" applyFont="1" applyFill="1" applyBorder="1" applyAlignment="1">
      <alignment horizontal="center" vertical="center"/>
    </xf>
    <xf numFmtId="49" fontId="17" fillId="24" borderId="10" xfId="0" applyNumberFormat="1" applyFont="1" applyFill="1" applyBorder="1" applyAlignment="1">
      <alignment horizontal="center" vertical="center"/>
    </xf>
    <xf numFmtId="49" fontId="17" fillId="26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3" fillId="28" borderId="0" xfId="0" applyFont="1" applyFill="1"/>
    <xf numFmtId="4" fontId="45" fillId="0" borderId="0" xfId="0" applyNumberFormat="1" applyFont="1" applyFill="1" applyBorder="1" applyAlignment="1">
      <alignment horizontal="center" vertical="center"/>
    </xf>
    <xf numFmtId="0" fontId="56" fillId="27" borderId="0" xfId="0" applyFont="1" applyFill="1"/>
    <xf numFmtId="0" fontId="53" fillId="27" borderId="10" xfId="69" applyFont="1" applyFill="1" applyBorder="1" applyAlignment="1">
      <alignment horizontal="left" vertical="center" wrapText="1"/>
    </xf>
    <xf numFmtId="0" fontId="16" fillId="0" borderId="10" xfId="85" applyFont="1" applyBorder="1" applyAlignment="1">
      <alignment horizontal="center" vertical="center"/>
    </xf>
    <xf numFmtId="0" fontId="17" fillId="24" borderId="10" xfId="142" quotePrefix="1" applyFont="1" applyFill="1" applyBorder="1" applyAlignment="1">
      <alignment horizontal="center" vertical="center"/>
    </xf>
    <xf numFmtId="0" fontId="16" fillId="24" borderId="10" xfId="142" quotePrefix="1" applyFont="1" applyFill="1" applyBorder="1" applyAlignment="1">
      <alignment horizontal="center" vertical="center"/>
    </xf>
    <xf numFmtId="0" fontId="17" fillId="24" borderId="10" xfId="152" quotePrefix="1" applyFont="1" applyFill="1" applyBorder="1" applyAlignment="1">
      <alignment horizontal="center" vertical="center"/>
    </xf>
    <xf numFmtId="0" fontId="16" fillId="24" borderId="10" xfId="152" quotePrefix="1" applyFont="1" applyFill="1" applyBorder="1" applyAlignment="1">
      <alignment horizontal="center" vertical="center"/>
    </xf>
    <xf numFmtId="0" fontId="16" fillId="24" borderId="10" xfId="102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6" fillId="0" borderId="10" xfId="103" applyNumberFormat="1" applyFont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24" borderId="10" xfId="0" applyNumberFormat="1" applyFont="1" applyFill="1" applyBorder="1" applyAlignment="1">
      <alignment horizontal="center" vertical="center"/>
    </xf>
    <xf numFmtId="4" fontId="17" fillId="0" borderId="10" xfId="104" applyNumberFormat="1" applyFont="1" applyBorder="1" applyAlignment="1">
      <alignment horizontal="center" vertical="center"/>
    </xf>
    <xf numFmtId="4" fontId="17" fillId="0" borderId="10" xfId="105" applyNumberFormat="1" applyFont="1" applyBorder="1" applyAlignment="1">
      <alignment horizontal="center" vertical="center"/>
    </xf>
    <xf numFmtId="4" fontId="16" fillId="0" borderId="10" xfId="106" applyNumberFormat="1" applyFont="1" applyBorder="1" applyAlignment="1">
      <alignment horizontal="center" vertical="center"/>
    </xf>
    <xf numFmtId="4" fontId="16" fillId="0" borderId="10" xfId="107" applyNumberFormat="1" applyFont="1" applyBorder="1" applyAlignment="1">
      <alignment horizontal="center" vertical="center"/>
    </xf>
    <xf numFmtId="4" fontId="17" fillId="0" borderId="10" xfId="108" applyNumberFormat="1" applyFont="1" applyBorder="1" applyAlignment="1">
      <alignment horizontal="center" vertical="center"/>
    </xf>
    <xf numFmtId="4" fontId="17" fillId="0" borderId="10" xfId="109" applyNumberFormat="1" applyFont="1" applyBorder="1" applyAlignment="1">
      <alignment horizontal="center" vertical="center"/>
    </xf>
    <xf numFmtId="4" fontId="16" fillId="0" borderId="10" xfId="110" applyNumberFormat="1" applyFont="1" applyBorder="1" applyAlignment="1">
      <alignment horizontal="center" vertical="center"/>
    </xf>
    <xf numFmtId="4" fontId="16" fillId="0" borderId="10" xfId="111" applyNumberFormat="1" applyFont="1" applyBorder="1" applyAlignment="1">
      <alignment horizontal="center" vertical="center"/>
    </xf>
    <xf numFmtId="4" fontId="16" fillId="0" borderId="10" xfId="112" applyNumberFormat="1" applyFont="1" applyBorder="1" applyAlignment="1">
      <alignment horizontal="center" vertical="center"/>
    </xf>
    <xf numFmtId="4" fontId="16" fillId="0" borderId="10" xfId="113" applyNumberFormat="1" applyFont="1" applyBorder="1" applyAlignment="1">
      <alignment horizontal="center" vertical="center"/>
    </xf>
    <xf numFmtId="4" fontId="17" fillId="0" borderId="10" xfId="114" applyNumberFormat="1" applyFont="1" applyBorder="1" applyAlignment="1">
      <alignment horizontal="center" vertical="center"/>
    </xf>
    <xf numFmtId="4" fontId="17" fillId="0" borderId="10" xfId="115" applyNumberFormat="1" applyFont="1" applyBorder="1" applyAlignment="1">
      <alignment horizontal="center" vertical="center"/>
    </xf>
    <xf numFmtId="4" fontId="17" fillId="0" borderId="10" xfId="116" applyNumberFormat="1" applyFont="1" applyBorder="1" applyAlignment="1">
      <alignment horizontal="center" vertical="center"/>
    </xf>
    <xf numFmtId="4" fontId="16" fillId="0" borderId="10" xfId="117" applyNumberFormat="1" applyFont="1" applyBorder="1" applyAlignment="1">
      <alignment horizontal="center" vertical="center"/>
    </xf>
    <xf numFmtId="4" fontId="16" fillId="0" borderId="10" xfId="118" applyNumberFormat="1" applyFont="1" applyBorder="1" applyAlignment="1">
      <alignment horizontal="center" vertical="center"/>
    </xf>
    <xf numFmtId="167" fontId="17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4" fontId="16" fillId="0" borderId="10" xfId="179" applyNumberFormat="1" applyFont="1" applyFill="1" applyBorder="1" applyAlignment="1">
      <alignment horizontal="center" vertical="center"/>
    </xf>
    <xf numFmtId="4" fontId="16" fillId="0" borderId="10" xfId="126" applyNumberFormat="1" applyFont="1" applyBorder="1" applyAlignment="1">
      <alignment horizontal="center" vertical="center"/>
    </xf>
    <xf numFmtId="4" fontId="17" fillId="26" borderId="10" xfId="0" applyNumberFormat="1" applyFont="1" applyFill="1" applyBorder="1" applyAlignment="1">
      <alignment horizontal="center" vertical="center"/>
    </xf>
    <xf numFmtId="4" fontId="17" fillId="0" borderId="10" xfId="179" applyNumberFormat="1" applyFont="1" applyFill="1" applyBorder="1" applyAlignment="1">
      <alignment horizontal="center" vertical="center"/>
    </xf>
    <xf numFmtId="4" fontId="17" fillId="24" borderId="10" xfId="179" applyNumberFormat="1" applyFont="1" applyFill="1" applyBorder="1" applyAlignment="1">
      <alignment horizontal="center" vertical="center"/>
    </xf>
    <xf numFmtId="4" fontId="16" fillId="0" borderId="10" xfId="121" applyNumberFormat="1" applyFont="1" applyBorder="1" applyAlignment="1">
      <alignment horizontal="center" vertical="center"/>
    </xf>
    <xf numFmtId="4" fontId="16" fillId="24" borderId="10" xfId="179" applyNumberFormat="1" applyFont="1" applyFill="1" applyBorder="1" applyAlignment="1">
      <alignment horizontal="center" vertical="center"/>
    </xf>
    <xf numFmtId="4" fontId="16" fillId="0" borderId="10" xfId="122" applyNumberFormat="1" applyFont="1" applyBorder="1" applyAlignment="1">
      <alignment horizontal="center" vertical="center"/>
    </xf>
    <xf numFmtId="4" fontId="16" fillId="0" borderId="10" xfId="123" applyNumberFormat="1" applyFont="1" applyBorder="1" applyAlignment="1">
      <alignment horizontal="center" vertical="center"/>
    </xf>
    <xf numFmtId="4" fontId="16" fillId="0" borderId="10" xfId="124" applyNumberFormat="1" applyFont="1" applyBorder="1" applyAlignment="1">
      <alignment horizontal="center" vertical="center"/>
    </xf>
    <xf numFmtId="4" fontId="16" fillId="0" borderId="10" xfId="125" applyNumberFormat="1" applyFont="1" applyBorder="1" applyAlignment="1">
      <alignment horizontal="center" vertical="center"/>
    </xf>
    <xf numFmtId="0" fontId="60" fillId="0" borderId="10" xfId="0" applyNumberFormat="1" applyFont="1" applyFill="1" applyBorder="1" applyAlignment="1">
      <alignment horizontal="left" vertical="center" wrapText="1"/>
    </xf>
    <xf numFmtId="4" fontId="51" fillId="25" borderId="0" xfId="0" applyNumberFormat="1" applyFont="1" applyFill="1"/>
    <xf numFmtId="4" fontId="16" fillId="24" borderId="10" xfId="161" applyNumberFormat="1" applyFont="1" applyFill="1" applyBorder="1" applyAlignment="1">
      <alignment horizontal="center" vertical="center"/>
    </xf>
    <xf numFmtId="4" fontId="17" fillId="0" borderId="10" xfId="188" applyNumberFormat="1" applyFont="1" applyBorder="1" applyAlignment="1">
      <alignment horizontal="center" vertical="center"/>
    </xf>
    <xf numFmtId="4" fontId="17" fillId="0" borderId="10" xfId="196" applyNumberFormat="1" applyFont="1" applyBorder="1" applyAlignment="1">
      <alignment horizontal="center" vertical="center"/>
    </xf>
    <xf numFmtId="4" fontId="17" fillId="27" borderId="10" xfId="179" applyNumberFormat="1" applyFont="1" applyFill="1" applyBorder="1" applyAlignment="1">
      <alignment horizontal="center" vertical="center"/>
    </xf>
    <xf numFmtId="4" fontId="16" fillId="0" borderId="10" xfId="200" applyNumberFormat="1" applyFont="1" applyBorder="1" applyAlignment="1">
      <alignment horizontal="center" vertical="center"/>
    </xf>
    <xf numFmtId="4" fontId="16" fillId="27" borderId="10" xfId="0" applyNumberFormat="1" applyFont="1" applyFill="1" applyBorder="1" applyAlignment="1">
      <alignment horizontal="center" vertical="center"/>
    </xf>
    <xf numFmtId="4" fontId="17" fillId="27" borderId="10" xfId="0" applyNumberFormat="1" applyFont="1" applyFill="1" applyBorder="1" applyAlignment="1">
      <alignment horizontal="center" vertical="center"/>
    </xf>
    <xf numFmtId="0" fontId="16" fillId="27" borderId="10" xfId="0" applyFont="1" applyFill="1" applyBorder="1" applyAlignment="1">
      <alignment horizontal="center" vertical="center"/>
    </xf>
    <xf numFmtId="4" fontId="17" fillId="0" borderId="10" xfId="183" applyNumberFormat="1" applyFont="1" applyBorder="1" applyAlignment="1">
      <alignment horizontal="center" vertical="center"/>
    </xf>
    <xf numFmtId="4" fontId="17" fillId="0" borderId="10" xfId="204" applyNumberFormat="1" applyFont="1" applyBorder="1" applyAlignment="1">
      <alignment horizontal="center" vertical="center"/>
    </xf>
    <xf numFmtId="4" fontId="16" fillId="24" borderId="10" xfId="143" applyNumberFormat="1" applyFont="1" applyFill="1" applyBorder="1" applyAlignment="1">
      <alignment horizontal="center" vertical="center"/>
    </xf>
    <xf numFmtId="4" fontId="16" fillId="24" borderId="10" xfId="144" applyNumberFormat="1" applyFont="1" applyFill="1" applyBorder="1" applyAlignment="1">
      <alignment horizontal="center" vertical="center"/>
    </xf>
    <xf numFmtId="4" fontId="16" fillId="24" borderId="10" xfId="145" applyNumberFormat="1" applyFont="1" applyFill="1" applyBorder="1" applyAlignment="1">
      <alignment horizontal="center" vertical="center"/>
    </xf>
    <xf numFmtId="4" fontId="16" fillId="24" borderId="10" xfId="146" applyNumberFormat="1" applyFont="1" applyFill="1" applyBorder="1" applyAlignment="1">
      <alignment horizontal="center" vertical="center"/>
    </xf>
    <xf numFmtId="4" fontId="16" fillId="24" borderId="10" xfId="63" applyNumberFormat="1" applyFont="1" applyFill="1" applyBorder="1" applyAlignment="1">
      <alignment horizontal="center" vertical="center"/>
    </xf>
    <xf numFmtId="4" fontId="16" fillId="24" borderId="10" xfId="147" applyNumberFormat="1" applyFont="1" applyFill="1" applyBorder="1" applyAlignment="1">
      <alignment horizontal="center" vertical="center"/>
    </xf>
    <xf numFmtId="4" fontId="16" fillId="24" borderId="10" xfId="149" applyNumberFormat="1" applyFont="1" applyFill="1" applyBorder="1" applyAlignment="1">
      <alignment horizontal="center" vertical="center"/>
    </xf>
    <xf numFmtId="4" fontId="16" fillId="27" borderId="10" xfId="205" applyNumberFormat="1" applyFont="1" applyFill="1" applyBorder="1" applyAlignment="1">
      <alignment horizontal="center" vertical="center"/>
    </xf>
    <xf numFmtId="4" fontId="16" fillId="0" borderId="10" xfId="205" applyNumberFormat="1" applyFont="1" applyBorder="1" applyAlignment="1">
      <alignment horizontal="center" vertical="center"/>
    </xf>
    <xf numFmtId="4" fontId="16" fillId="24" borderId="10" xfId="156" applyNumberFormat="1" applyFont="1" applyFill="1" applyBorder="1" applyAlignment="1">
      <alignment horizontal="center" vertical="center"/>
    </xf>
    <xf numFmtId="4" fontId="16" fillId="24" borderId="10" xfId="157" applyNumberFormat="1" applyFont="1" applyFill="1" applyBorder="1" applyAlignment="1">
      <alignment horizontal="center" vertical="center"/>
    </xf>
    <xf numFmtId="4" fontId="16" fillId="24" borderId="10" xfId="65" applyNumberFormat="1" applyFont="1" applyFill="1" applyBorder="1" applyAlignment="1">
      <alignment horizontal="center" vertical="center"/>
    </xf>
    <xf numFmtId="4" fontId="16" fillId="24" borderId="10" xfId="159" applyNumberFormat="1" applyFont="1" applyFill="1" applyBorder="1" applyAlignment="1">
      <alignment horizontal="center" vertical="center"/>
    </xf>
    <xf numFmtId="4" fontId="16" fillId="24" borderId="10" xfId="67" applyNumberFormat="1" applyFont="1" applyFill="1" applyBorder="1" applyAlignment="1">
      <alignment horizontal="center" vertical="center"/>
    </xf>
    <xf numFmtId="4" fontId="16" fillId="24" borderId="10" xfId="160" applyNumberFormat="1" applyFont="1" applyFill="1" applyBorder="1" applyAlignment="1">
      <alignment horizontal="center" vertical="center"/>
    </xf>
    <xf numFmtId="4" fontId="16" fillId="24" borderId="10" xfId="68" applyNumberFormat="1" applyFont="1" applyFill="1" applyBorder="1" applyAlignment="1">
      <alignment horizontal="center" vertical="center"/>
    </xf>
    <xf numFmtId="4" fontId="17" fillId="24" borderId="10" xfId="159" applyNumberFormat="1" applyFont="1" applyFill="1" applyBorder="1" applyAlignment="1">
      <alignment horizontal="center" vertical="center"/>
    </xf>
    <xf numFmtId="4" fontId="62" fillId="24" borderId="10" xfId="179" applyNumberFormat="1" applyFont="1" applyFill="1" applyBorder="1" applyAlignment="1">
      <alignment horizontal="center" vertical="center"/>
    </xf>
    <xf numFmtId="4" fontId="16" fillId="24" borderId="10" xfId="66" applyNumberFormat="1" applyFont="1" applyFill="1" applyBorder="1" applyAlignment="1">
      <alignment horizontal="center" vertical="center"/>
    </xf>
    <xf numFmtId="4" fontId="16" fillId="0" borderId="10" xfId="209" applyNumberFormat="1" applyFont="1" applyBorder="1" applyAlignment="1">
      <alignment vertical="center"/>
    </xf>
    <xf numFmtId="4" fontId="16" fillId="0" borderId="10" xfId="180" applyNumberFormat="1" applyFont="1" applyBorder="1" applyAlignment="1">
      <alignment horizontal="center" vertical="center"/>
    </xf>
    <xf numFmtId="0" fontId="59" fillId="0" borderId="0" xfId="0" applyNumberFormat="1" applyFont="1" applyFill="1" applyBorder="1" applyAlignment="1">
      <alignment horizontal="center" wrapText="1"/>
    </xf>
    <xf numFmtId="2" fontId="49" fillId="0" borderId="14" xfId="179" applyNumberFormat="1" applyFont="1" applyFill="1" applyBorder="1" applyAlignment="1">
      <alignment horizontal="center" vertical="center" wrapText="1"/>
    </xf>
    <xf numFmtId="2" fontId="49" fillId="0" borderId="15" xfId="179" applyNumberFormat="1" applyFont="1" applyFill="1" applyBorder="1" applyAlignment="1">
      <alignment horizontal="center" vertical="center" wrapText="1"/>
    </xf>
    <xf numFmtId="2" fontId="49" fillId="0" borderId="16" xfId="179" applyNumberFormat="1" applyFont="1" applyFill="1" applyBorder="1" applyAlignment="1">
      <alignment horizontal="center" vertical="center" wrapText="1"/>
    </xf>
    <xf numFmtId="2" fontId="49" fillId="0" borderId="17" xfId="179" applyNumberFormat="1" applyFont="1" applyFill="1" applyBorder="1" applyAlignment="1">
      <alignment horizontal="center" vertical="center" wrapText="1"/>
    </xf>
    <xf numFmtId="0" fontId="17" fillId="24" borderId="12" xfId="0" applyFont="1" applyFill="1" applyBorder="1" applyAlignment="1">
      <alignment horizontal="center" vertical="center" wrapText="1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166" fontId="57" fillId="0" borderId="12" xfId="179" applyNumberFormat="1" applyFont="1" applyFill="1" applyBorder="1" applyAlignment="1">
      <alignment horizontal="center" vertical="center" wrapText="1"/>
    </xf>
    <xf numFmtId="166" fontId="57" fillId="0" borderId="18" xfId="179" applyNumberFormat="1" applyFont="1" applyFill="1" applyBorder="1" applyAlignment="1">
      <alignment horizontal="center" vertical="center" wrapText="1"/>
    </xf>
    <xf numFmtId="166" fontId="57" fillId="0" borderId="13" xfId="179" applyNumberFormat="1" applyFont="1" applyFill="1" applyBorder="1" applyAlignment="1">
      <alignment horizontal="center" vertical="center" wrapText="1"/>
    </xf>
    <xf numFmtId="49" fontId="58" fillId="29" borderId="19" xfId="0" applyNumberFormat="1" applyFont="1" applyFill="1" applyBorder="1" applyAlignment="1">
      <alignment horizontal="center" vertical="center"/>
    </xf>
    <xf numFmtId="49" fontId="58" fillId="29" borderId="20" xfId="0" applyNumberFormat="1" applyFont="1" applyFill="1" applyBorder="1" applyAlignment="1">
      <alignment horizontal="center" vertical="center"/>
    </xf>
    <xf numFmtId="49" fontId="58" fillId="29" borderId="21" xfId="0" applyNumberFormat="1" applyFont="1" applyFill="1" applyBorder="1" applyAlignment="1">
      <alignment horizontal="center" vertical="center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20" xfId="0" applyFont="1" applyFill="1" applyBorder="1" applyAlignment="1">
      <alignment horizontal="center" vertical="center" wrapText="1"/>
    </xf>
    <xf numFmtId="0" fontId="51" fillId="29" borderId="21" xfId="0" applyFont="1" applyFill="1" applyBorder="1" applyAlignment="1">
      <alignment horizontal="center" vertical="center" wrapText="1"/>
    </xf>
    <xf numFmtId="2" fontId="49" fillId="24" borderId="14" xfId="179" applyNumberFormat="1" applyFont="1" applyFill="1" applyBorder="1" applyAlignment="1">
      <alignment horizontal="center" vertical="center" wrapText="1"/>
    </xf>
    <xf numFmtId="2" fontId="49" fillId="24" borderId="15" xfId="179" applyNumberFormat="1" applyFont="1" applyFill="1" applyBorder="1" applyAlignment="1">
      <alignment horizontal="center" vertical="center" wrapText="1"/>
    </xf>
    <xf numFmtId="2" fontId="49" fillId="24" borderId="16" xfId="179" applyNumberFormat="1" applyFont="1" applyFill="1" applyBorder="1" applyAlignment="1">
      <alignment horizontal="center" vertical="center" wrapText="1"/>
    </xf>
    <xf numFmtId="2" fontId="49" fillId="24" borderId="17" xfId="179" applyNumberFormat="1" applyFont="1" applyFill="1" applyBorder="1" applyAlignment="1">
      <alignment horizontal="center" vertical="center" wrapText="1"/>
    </xf>
    <xf numFmtId="2" fontId="17" fillId="24" borderId="1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58" fillId="0" borderId="0" xfId="0" applyFont="1" applyFill="1" applyAlignment="1">
      <alignment horizont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2" fontId="49" fillId="24" borderId="10" xfId="0" applyNumberFormat="1" applyFont="1" applyFill="1" applyBorder="1" applyAlignment="1">
      <alignment horizontal="center" vertical="center" wrapText="1"/>
    </xf>
    <xf numFmtId="166" fontId="49" fillId="0" borderId="14" xfId="179" applyNumberFormat="1" applyFont="1" applyFill="1" applyBorder="1" applyAlignment="1">
      <alignment horizontal="center" vertical="center" wrapText="1"/>
    </xf>
    <xf numFmtId="166" fontId="49" fillId="0" borderId="15" xfId="179" applyNumberFormat="1" applyFont="1" applyFill="1" applyBorder="1" applyAlignment="1">
      <alignment horizontal="center" vertical="center" wrapText="1"/>
    </xf>
    <xf numFmtId="166" fontId="49" fillId="0" borderId="16" xfId="179" applyNumberFormat="1" applyFont="1" applyFill="1" applyBorder="1" applyAlignment="1">
      <alignment horizontal="center" vertical="center" wrapText="1"/>
    </xf>
    <xf numFmtId="166" fontId="49" fillId="0" borderId="17" xfId="179" applyNumberFormat="1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" fontId="16" fillId="24" borderId="12" xfId="0" applyNumberFormat="1" applyFont="1" applyFill="1" applyBorder="1" applyAlignment="1">
      <alignment horizontal="center" vertical="center"/>
    </xf>
    <xf numFmtId="4" fontId="16" fillId="24" borderId="13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4" fontId="16" fillId="0" borderId="12" xfId="110" applyNumberFormat="1" applyFont="1" applyBorder="1" applyAlignment="1">
      <alignment horizontal="center" vertical="center"/>
    </xf>
    <xf numFmtId="4" fontId="16" fillId="0" borderId="13" xfId="110" applyNumberFormat="1" applyFont="1" applyBorder="1" applyAlignment="1">
      <alignment horizontal="center" vertical="center"/>
    </xf>
  </cellXfs>
  <cellStyles count="21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10" xfId="193"/>
    <cellStyle name="Звичайний 2 11" xfId="187"/>
    <cellStyle name="Звичайний 2 12" xfId="182"/>
    <cellStyle name="Звичайний 2 13" xfId="201"/>
    <cellStyle name="Звичайний 2 14" xfId="186"/>
    <cellStyle name="Звичайний 2 15" xfId="206"/>
    <cellStyle name="Звичайний 2 16" xfId="210"/>
    <cellStyle name="Звичайний 2 2" xfId="51"/>
    <cellStyle name="Звичайний 2 3" xfId="52"/>
    <cellStyle name="Звичайний 2 4" xfId="53"/>
    <cellStyle name="Звичайний 2 5" xfId="54"/>
    <cellStyle name="Звичайний 2 6" xfId="55"/>
    <cellStyle name="Звичайний 2 7" xfId="56"/>
    <cellStyle name="Звичайний 2 8" xfId="57"/>
    <cellStyle name="Звичайний 2 9" xfId="189"/>
    <cellStyle name="Звичайний 3" xfId="58"/>
    <cellStyle name="Звичайний 3 2" xfId="190"/>
    <cellStyle name="Звичайний 3 3" xfId="194"/>
    <cellStyle name="Звичайний 3 4" xfId="198"/>
    <cellStyle name="Звичайний 3 5" xfId="181"/>
    <cellStyle name="Звичайний 3 6" xfId="202"/>
    <cellStyle name="Звичайний 3 7" xfId="185"/>
    <cellStyle name="Звичайний 3 8" xfId="207"/>
    <cellStyle name="Звичайний 3 9" xfId="211"/>
    <cellStyle name="Зв'язана клітинка" xfId="59"/>
    <cellStyle name="Контрольна клітинка" xfId="60"/>
    <cellStyle name="Назва" xfId="61"/>
    <cellStyle name="Обчислення" xfId="62"/>
    <cellStyle name="Обычный 100" xfId="63"/>
    <cellStyle name="Обычный 102" xfId="64"/>
    <cellStyle name="Обычный 103" xfId="65"/>
    <cellStyle name="Обычный 104" xfId="66"/>
    <cellStyle name="Обычный 105" xfId="67"/>
    <cellStyle name="Обычный 106" xfId="68"/>
    <cellStyle name="Обычный 12" xfId="69"/>
    <cellStyle name="Обычный 13" xfId="70"/>
    <cellStyle name="Обычный 14" xfId="71"/>
    <cellStyle name="Обычный 16" xfId="72"/>
    <cellStyle name="Обычный 17" xfId="73"/>
    <cellStyle name="Обычный 18" xfId="74"/>
    <cellStyle name="Обычный 19" xfId="75"/>
    <cellStyle name="Обычный 2 10" xfId="76"/>
    <cellStyle name="Обычный 2 11" xfId="77"/>
    <cellStyle name="Обычный 2 12" xfId="180"/>
    <cellStyle name="Обычный 2 13" xfId="188"/>
    <cellStyle name="Обычный 2 14" xfId="196"/>
    <cellStyle name="Обычный 2 15" xfId="200"/>
    <cellStyle name="Обычный 2 16" xfId="183"/>
    <cellStyle name="Обычный 2 17" xfId="204"/>
    <cellStyle name="Обычный 2 18" xfId="205"/>
    <cellStyle name="Обычный 2 19" xfId="209"/>
    <cellStyle name="Обычный 2 2" xfId="78"/>
    <cellStyle name="Обычный 2 3" xfId="79"/>
    <cellStyle name="Обычный 2 4" xfId="80"/>
    <cellStyle name="Обычный 2 5" xfId="81"/>
    <cellStyle name="Обычный 2 6" xfId="82"/>
    <cellStyle name="Обычный 2 7" xfId="83"/>
    <cellStyle name="Обычный 2 8" xfId="84"/>
    <cellStyle name="Обычный 2 9" xfId="85"/>
    <cellStyle name="Обычный 20" xfId="86"/>
    <cellStyle name="Обычный 21" xfId="87"/>
    <cellStyle name="Обычный 22" xfId="88"/>
    <cellStyle name="Обычный 23" xfId="89"/>
    <cellStyle name="Обычный 24" xfId="90"/>
    <cellStyle name="Обычный 25" xfId="91"/>
    <cellStyle name="Обычный 26" xfId="92"/>
    <cellStyle name="Обычный 29" xfId="93"/>
    <cellStyle name="Обычный 3" xfId="191"/>
    <cellStyle name="Обычный 3 2" xfId="94"/>
    <cellStyle name="Обычный 3 3" xfId="95"/>
    <cellStyle name="Обычный 3 4" xfId="96"/>
    <cellStyle name="Обычный 3 5" xfId="97"/>
    <cellStyle name="Обычный 3 6" xfId="98"/>
    <cellStyle name="Обычный 3 7" xfId="99"/>
    <cellStyle name="Обычный 3 8" xfId="100"/>
    <cellStyle name="Обычный 3 9" xfId="101"/>
    <cellStyle name="Обычный 31" xfId="102"/>
    <cellStyle name="Обычный 40" xfId="103"/>
    <cellStyle name="Обычный 41" xfId="104"/>
    <cellStyle name="Обычный 42" xfId="105"/>
    <cellStyle name="Обычный 43" xfId="106"/>
    <cellStyle name="Обычный 44" xfId="107"/>
    <cellStyle name="Обычный 45" xfId="108"/>
    <cellStyle name="Обычный 46" xfId="109"/>
    <cellStyle name="Обычный 47" xfId="110"/>
    <cellStyle name="Обычный 48" xfId="111"/>
    <cellStyle name="Обычный 49" xfId="112"/>
    <cellStyle name="Обычный 50" xfId="113"/>
    <cellStyle name="Обычный 51" xfId="114"/>
    <cellStyle name="Обычный 52" xfId="115"/>
    <cellStyle name="Обычный 53" xfId="116"/>
    <cellStyle name="Обычный 54" xfId="117"/>
    <cellStyle name="Обычный 55" xfId="118"/>
    <cellStyle name="Обычный 56" xfId="119"/>
    <cellStyle name="Обычный 57" xfId="120"/>
    <cellStyle name="Обычный 58" xfId="121"/>
    <cellStyle name="Обычный 59" xfId="122"/>
    <cellStyle name="Обычный 60" xfId="123"/>
    <cellStyle name="Обычный 61" xfId="124"/>
    <cellStyle name="Обычный 62" xfId="125"/>
    <cellStyle name="Обычный 63" xfId="126"/>
    <cellStyle name="Обычный 64" xfId="127"/>
    <cellStyle name="Обычный 66" xfId="128"/>
    <cellStyle name="Обычный 67" xfId="129"/>
    <cellStyle name="Обычный 68" xfId="130"/>
    <cellStyle name="Обычный 69" xfId="131"/>
    <cellStyle name="Обычный 7" xfId="132"/>
    <cellStyle name="Обычный 70" xfId="133"/>
    <cellStyle name="Обычный 72" xfId="134"/>
    <cellStyle name="Обычный 73" xfId="135"/>
    <cellStyle name="Обычный 74" xfId="136"/>
    <cellStyle name="Обычный 75" xfId="137"/>
    <cellStyle name="Обычный 76" xfId="138"/>
    <cellStyle name="Обычный 77" xfId="139"/>
    <cellStyle name="Обычный 78" xfId="140"/>
    <cellStyle name="Обычный 79" xfId="141"/>
    <cellStyle name="Обычный 8" xfId="142"/>
    <cellStyle name="Обычный 80" xfId="143"/>
    <cellStyle name="Обычный 81" xfId="144"/>
    <cellStyle name="Обычный 82" xfId="145"/>
    <cellStyle name="Обычный 83" xfId="146"/>
    <cellStyle name="Обычный 85" xfId="147"/>
    <cellStyle name="Обычный 86" xfId="148"/>
    <cellStyle name="Обычный 87" xfId="149"/>
    <cellStyle name="Обычный 88" xfId="150"/>
    <cellStyle name="Обычный 89" xfId="151"/>
    <cellStyle name="Обычный 9" xfId="152"/>
    <cellStyle name="Обычный 90" xfId="153"/>
    <cellStyle name="Обычный 91" xfId="154"/>
    <cellStyle name="Обычный 92" xfId="155"/>
    <cellStyle name="Обычный 93" xfId="156"/>
    <cellStyle name="Обычный 94" xfId="157"/>
    <cellStyle name="Обычный 95" xfId="158"/>
    <cellStyle name="Обычный 96" xfId="159"/>
    <cellStyle name="Обычный 97" xfId="160"/>
    <cellStyle name="Обычный 98" xfId="161"/>
    <cellStyle name="Обычный 99" xfId="162"/>
    <cellStyle name="Підсумок" xfId="163"/>
    <cellStyle name="Поганий" xfId="164"/>
    <cellStyle name="Примечание 2" xfId="165"/>
    <cellStyle name="Примітка" xfId="166"/>
    <cellStyle name="Примітка 10" xfId="197"/>
    <cellStyle name="Примітка 11" xfId="199"/>
    <cellStyle name="Примітка 12" xfId="195"/>
    <cellStyle name="Примітка 13" xfId="203"/>
    <cellStyle name="Примітка 14" xfId="184"/>
    <cellStyle name="Примітка 15" xfId="208"/>
    <cellStyle name="Примітка 16" xfId="212"/>
    <cellStyle name="Примітка 2" xfId="167"/>
    <cellStyle name="Примітка 3" xfId="168"/>
    <cellStyle name="Примітка 4" xfId="169"/>
    <cellStyle name="Примітка 5" xfId="170"/>
    <cellStyle name="Примітка 6" xfId="171"/>
    <cellStyle name="Примітка 7" xfId="172"/>
    <cellStyle name="Примітка 8" xfId="173"/>
    <cellStyle name="Примітка 9" xfId="192"/>
    <cellStyle name="Результат" xfId="174"/>
    <cellStyle name="Середній" xfId="175"/>
    <cellStyle name="Стиль 1" xfId="176"/>
    <cellStyle name="Текст попередження" xfId="177"/>
    <cellStyle name="Текст пояснення" xfId="178"/>
    <cellStyle name="Фінансовий" xfId="17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9"/>
  <sheetViews>
    <sheetView view="pageBreakPreview" zoomScale="20" zoomScaleSheetLayoutView="20" workbookViewId="0">
      <pane ySplit="10" topLeftCell="A138" activePane="bottomLeft" state="frozen"/>
      <selection pane="bottomLeft" activeCell="J138" sqref="J138"/>
    </sheetView>
  </sheetViews>
  <sheetFormatPr defaultRowHeight="62.25" x14ac:dyDescent="0.2"/>
  <cols>
    <col min="1" max="1" width="42.28515625" style="4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5.140625" style="4" customWidth="1"/>
    <col min="8" max="8" width="53.7109375" style="4" customWidth="1"/>
    <col min="9" max="9" width="68" style="15" customWidth="1"/>
    <col min="10" max="10" width="42.85546875" style="4" customWidth="1"/>
    <col min="11" max="11" width="63.140625" style="16" customWidth="1"/>
    <col min="12" max="12" width="68.140625" style="14" customWidth="1"/>
    <col min="13" max="13" width="65.7109375" style="4" customWidth="1"/>
    <col min="14" max="14" width="41.28515625" style="17" customWidth="1"/>
    <col min="15" max="15" width="62.5703125" style="16" customWidth="1"/>
    <col min="16" max="16" width="42.42578125" style="19" customWidth="1"/>
    <col min="17" max="17" width="72.5703125" style="14" customWidth="1"/>
    <col min="18" max="18" width="77.28515625" style="14" customWidth="1"/>
    <col min="19" max="19" width="70.5703125" style="20" customWidth="1"/>
    <col min="20" max="20" width="37.7109375" style="21" customWidth="1"/>
    <col min="21" max="21" width="78.140625" style="18" customWidth="1"/>
    <col min="22" max="22" width="44.140625" style="22" customWidth="1"/>
    <col min="23" max="24" width="9.140625" style="3"/>
    <col min="25" max="25" width="73" style="3" bestFit="1" customWidth="1"/>
    <col min="26" max="28" width="9.140625" style="3"/>
    <col min="29" max="16384" width="9.140625" style="1"/>
  </cols>
  <sheetData>
    <row r="1" spans="1:30" ht="45" customHeight="1" x14ac:dyDescent="0.2">
      <c r="O1" s="18"/>
    </row>
    <row r="2" spans="1:30" ht="64.5" customHeight="1" x14ac:dyDescent="0.2">
      <c r="A2" s="5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362" t="s">
        <v>242</v>
      </c>
      <c r="T2" s="362"/>
      <c r="U2" s="362"/>
      <c r="V2" s="28"/>
    </row>
    <row r="3" spans="1:30" ht="111.75" customHeight="1" x14ac:dyDescent="0.2">
      <c r="A3" s="5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362"/>
      <c r="T3" s="362"/>
      <c r="U3" s="362"/>
      <c r="V3" s="28"/>
    </row>
    <row r="4" spans="1:30" ht="136.5" customHeight="1" x14ac:dyDescent="1.1499999999999999">
      <c r="A4" s="363" t="s">
        <v>243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</row>
    <row r="5" spans="1:30" ht="228.75" customHeight="1" x14ac:dyDescent="0.2">
      <c r="A5" s="5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 x14ac:dyDescent="0.85">
      <c r="A6" s="364" t="s">
        <v>53</v>
      </c>
      <c r="B6" s="365" t="s">
        <v>36</v>
      </c>
      <c r="C6" s="368" t="s">
        <v>2</v>
      </c>
      <c r="D6" s="369"/>
      <c r="E6" s="369"/>
      <c r="F6" s="369"/>
      <c r="G6" s="369"/>
      <c r="H6" s="369"/>
      <c r="I6" s="369"/>
      <c r="J6" s="370"/>
      <c r="K6" s="371" t="s">
        <v>35</v>
      </c>
      <c r="L6" s="371"/>
      <c r="M6" s="371"/>
      <c r="N6" s="371"/>
      <c r="O6" s="372"/>
      <c r="P6" s="371"/>
      <c r="Q6" s="368" t="s">
        <v>3</v>
      </c>
      <c r="R6" s="369"/>
      <c r="S6" s="369"/>
      <c r="T6" s="369"/>
      <c r="U6" s="369"/>
      <c r="V6" s="370"/>
    </row>
    <row r="7" spans="1:30" s="236" customFormat="1" ht="116.25" customHeight="1" x14ac:dyDescent="0.85">
      <c r="A7" s="364"/>
      <c r="B7" s="366"/>
      <c r="C7" s="373" t="s">
        <v>244</v>
      </c>
      <c r="D7" s="374"/>
      <c r="E7" s="373" t="s">
        <v>245</v>
      </c>
      <c r="F7" s="374"/>
      <c r="G7" s="373" t="s">
        <v>104</v>
      </c>
      <c r="H7" s="377"/>
      <c r="I7" s="345" t="s">
        <v>267</v>
      </c>
      <c r="J7" s="348" t="s">
        <v>264</v>
      </c>
      <c r="K7" s="357" t="s">
        <v>244</v>
      </c>
      <c r="L7" s="358"/>
      <c r="M7" s="341" t="s">
        <v>249</v>
      </c>
      <c r="N7" s="342"/>
      <c r="O7" s="361" t="s">
        <v>266</v>
      </c>
      <c r="P7" s="348" t="s">
        <v>264</v>
      </c>
      <c r="Q7" s="341" t="s">
        <v>244</v>
      </c>
      <c r="R7" s="342"/>
      <c r="S7" s="341" t="s">
        <v>250</v>
      </c>
      <c r="T7" s="342"/>
      <c r="U7" s="345" t="s">
        <v>269</v>
      </c>
      <c r="V7" s="348" t="s">
        <v>248</v>
      </c>
    </row>
    <row r="8" spans="1:30" s="90" customFormat="1" ht="63.75" x14ac:dyDescent="0.85">
      <c r="A8" s="364"/>
      <c r="B8" s="366"/>
      <c r="C8" s="375"/>
      <c r="D8" s="376"/>
      <c r="E8" s="375"/>
      <c r="F8" s="376"/>
      <c r="G8" s="378"/>
      <c r="H8" s="379"/>
      <c r="I8" s="346"/>
      <c r="J8" s="349"/>
      <c r="K8" s="359"/>
      <c r="L8" s="360"/>
      <c r="M8" s="343"/>
      <c r="N8" s="344"/>
      <c r="O8" s="361"/>
      <c r="P8" s="349"/>
      <c r="Q8" s="343"/>
      <c r="R8" s="344"/>
      <c r="S8" s="343"/>
      <c r="T8" s="344"/>
      <c r="U8" s="346"/>
      <c r="V8" s="349"/>
    </row>
    <row r="9" spans="1:30" s="90" customFormat="1" ht="409.5" x14ac:dyDescent="0.85">
      <c r="A9" s="364"/>
      <c r="B9" s="367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246</v>
      </c>
      <c r="H9" s="239" t="s">
        <v>247</v>
      </c>
      <c r="I9" s="347"/>
      <c r="J9" s="350"/>
      <c r="K9" s="240" t="s">
        <v>45</v>
      </c>
      <c r="L9" s="237" t="s">
        <v>268</v>
      </c>
      <c r="M9" s="241" t="s">
        <v>111</v>
      </c>
      <c r="N9" s="242" t="s">
        <v>265</v>
      </c>
      <c r="O9" s="361"/>
      <c r="P9" s="350"/>
      <c r="Q9" s="237" t="s">
        <v>45</v>
      </c>
      <c r="R9" s="237" t="s">
        <v>222</v>
      </c>
      <c r="S9" s="237" t="s">
        <v>105</v>
      </c>
      <c r="T9" s="242" t="s">
        <v>265</v>
      </c>
      <c r="U9" s="347"/>
      <c r="V9" s="350"/>
    </row>
    <row r="10" spans="1:30" s="244" customFormat="1" ht="63.75" x14ac:dyDescent="0.2">
      <c r="A10" s="6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 x14ac:dyDescent="0.2">
      <c r="A11" s="351" t="s">
        <v>271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3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 x14ac:dyDescent="0.9">
      <c r="A12" s="95" t="s">
        <v>4</v>
      </c>
      <c r="B12" s="96" t="s">
        <v>42</v>
      </c>
      <c r="C12" s="97">
        <f>C13+C23+C27+C22+C45</f>
        <v>681755000</v>
      </c>
      <c r="D12" s="97">
        <f>D13+D23+D27+D22+D45</f>
        <v>681755000</v>
      </c>
      <c r="E12" s="97">
        <f>E13+E23+E27+E22+E45</f>
        <v>148535466</v>
      </c>
      <c r="F12" s="97">
        <f>F13+F23+F27+F22+F45</f>
        <v>156635323.65000001</v>
      </c>
      <c r="G12" s="97">
        <f>F12/D12*100</f>
        <v>22.97530984737919</v>
      </c>
      <c r="H12" s="97">
        <f>F12/E12*100</f>
        <v>105.4531472301706</v>
      </c>
      <c r="I12" s="98">
        <f>I13+I23+I27+I22</f>
        <v>210445239.41999999</v>
      </c>
      <c r="J12" s="97">
        <f t="shared" ref="J12:J77" si="0">F12/I12*100</f>
        <v>74.43044284665055</v>
      </c>
      <c r="K12" s="98">
        <f>K13+K23+K27+K22+K45</f>
        <v>500000</v>
      </c>
      <c r="L12" s="98">
        <f>L13+L23+L27+L22+L45</f>
        <v>500000</v>
      </c>
      <c r="M12" s="98">
        <f>M13+M23+M27+M22+M45</f>
        <v>202663.72</v>
      </c>
      <c r="N12" s="98">
        <f>M12/L12*100</f>
        <v>40.532744000000001</v>
      </c>
      <c r="O12" s="98">
        <f>O45</f>
        <v>138944.14000000001</v>
      </c>
      <c r="P12" s="97">
        <f>M12/O12*100</f>
        <v>145.85985418312711</v>
      </c>
      <c r="Q12" s="97">
        <f t="shared" ref="Q12:R23" si="1">C12+K12</f>
        <v>682255000</v>
      </c>
      <c r="R12" s="97">
        <f t="shared" si="1"/>
        <v>682255000</v>
      </c>
      <c r="S12" s="97">
        <f t="shared" ref="S12:S76" si="2">F12+M12</f>
        <v>156837987.37</v>
      </c>
      <c r="T12" s="97">
        <f t="shared" ref="T12:T74" si="3">S12/R12*100</f>
        <v>22.988177055499779</v>
      </c>
      <c r="U12" s="98">
        <f t="shared" ref="U12:U76" si="4">I12+O12</f>
        <v>210584183.55999997</v>
      </c>
      <c r="V12" s="97">
        <f t="shared" ref="V12:V75" si="5">S12/U12*100</f>
        <v>74.47757220822497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02.5" x14ac:dyDescent="0.9">
      <c r="A13" s="95" t="s">
        <v>5</v>
      </c>
      <c r="B13" s="101" t="s">
        <v>270</v>
      </c>
      <c r="C13" s="97">
        <f>C14+C21</f>
        <v>386350000</v>
      </c>
      <c r="D13" s="97">
        <f>D14+D21</f>
        <v>386350000</v>
      </c>
      <c r="E13" s="97">
        <f>E14+E21</f>
        <v>74781032</v>
      </c>
      <c r="F13" s="97">
        <f>F14+F21</f>
        <v>80461187.75</v>
      </c>
      <c r="G13" s="97">
        <f t="shared" ref="G13:G68" si="6">F13/D13*100</f>
        <v>20.825983628833956</v>
      </c>
      <c r="H13" s="97">
        <f t="shared" ref="H13:H77" si="7">F13/E13*100</f>
        <v>107.59571725354098</v>
      </c>
      <c r="I13" s="98">
        <f>I14+I21</f>
        <v>148513032.63999999</v>
      </c>
      <c r="J13" s="97">
        <f t="shared" si="0"/>
        <v>54.177863262034599</v>
      </c>
      <c r="K13" s="98"/>
      <c r="L13" s="97"/>
      <c r="M13" s="97"/>
      <c r="N13" s="97"/>
      <c r="O13" s="98"/>
      <c r="P13" s="97"/>
      <c r="Q13" s="97">
        <f t="shared" si="1"/>
        <v>386350000</v>
      </c>
      <c r="R13" s="97">
        <f t="shared" si="1"/>
        <v>386350000</v>
      </c>
      <c r="S13" s="97">
        <f t="shared" si="2"/>
        <v>80461187.75</v>
      </c>
      <c r="T13" s="97">
        <f t="shared" si="3"/>
        <v>20.825983628833956</v>
      </c>
      <c r="U13" s="98">
        <f t="shared" si="4"/>
        <v>148513032.63999999</v>
      </c>
      <c r="V13" s="97">
        <f t="shared" si="5"/>
        <v>54.177863262034599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93.75" customHeight="1" x14ac:dyDescent="0.9">
      <c r="A14" s="95" t="s">
        <v>6</v>
      </c>
      <c r="B14" s="101" t="s">
        <v>69</v>
      </c>
      <c r="C14" s="97">
        <f>SUM(C15:C20)</f>
        <v>386000000</v>
      </c>
      <c r="D14" s="97">
        <f>SUM(D15:D20)</f>
        <v>386000000</v>
      </c>
      <c r="E14" s="97">
        <f>SUM(E15:E20)</f>
        <v>74431032</v>
      </c>
      <c r="F14" s="97">
        <f>SUM(F15:F20)</f>
        <v>79903247.75</v>
      </c>
      <c r="G14" s="97">
        <f t="shared" si="6"/>
        <v>20.700323251295334</v>
      </c>
      <c r="H14" s="97">
        <f t="shared" si="7"/>
        <v>107.35206217481976</v>
      </c>
      <c r="I14" s="98">
        <f>SUM(I15:I18)</f>
        <v>148315398.63999999</v>
      </c>
      <c r="J14" s="97">
        <f t="shared" si="0"/>
        <v>53.873871818222966</v>
      </c>
      <c r="K14" s="98"/>
      <c r="L14" s="97"/>
      <c r="M14" s="97"/>
      <c r="N14" s="97"/>
      <c r="O14" s="98"/>
      <c r="P14" s="97"/>
      <c r="Q14" s="97">
        <f t="shared" si="1"/>
        <v>386000000</v>
      </c>
      <c r="R14" s="97">
        <f t="shared" si="1"/>
        <v>386000000</v>
      </c>
      <c r="S14" s="97">
        <f t="shared" si="2"/>
        <v>79903247.75</v>
      </c>
      <c r="T14" s="97">
        <f t="shared" si="3"/>
        <v>20.700323251295334</v>
      </c>
      <c r="U14" s="98">
        <f t="shared" si="4"/>
        <v>148315398.63999999</v>
      </c>
      <c r="V14" s="97">
        <f t="shared" si="5"/>
        <v>53.873871818222966</v>
      </c>
    </row>
    <row r="15" spans="1:30" s="107" customFormat="1" ht="273" x14ac:dyDescent="0.95">
      <c r="A15" s="102" t="s">
        <v>169</v>
      </c>
      <c r="B15" s="103" t="s">
        <v>173</v>
      </c>
      <c r="C15" s="104">
        <v>365200000</v>
      </c>
      <c r="D15" s="104">
        <v>365200000</v>
      </c>
      <c r="E15" s="104">
        <v>70793032</v>
      </c>
      <c r="F15" s="104">
        <v>75751061.790000007</v>
      </c>
      <c r="G15" s="105">
        <f>F15/D15*100</f>
        <v>20.74234988773275</v>
      </c>
      <c r="H15" s="105">
        <f>F15/E15*100</f>
        <v>107.00355621157745</v>
      </c>
      <c r="I15" s="106">
        <v>68087045.290000007</v>
      </c>
      <c r="J15" s="105">
        <f>F15/I15*100</f>
        <v>111.25620368361852</v>
      </c>
      <c r="K15" s="106"/>
      <c r="L15" s="105"/>
      <c r="M15" s="105"/>
      <c r="N15" s="105"/>
      <c r="O15" s="106"/>
      <c r="P15" s="105"/>
      <c r="Q15" s="105">
        <f>C15+K15</f>
        <v>365200000</v>
      </c>
      <c r="R15" s="105">
        <f t="shared" si="1"/>
        <v>365200000</v>
      </c>
      <c r="S15" s="105">
        <f t="shared" si="2"/>
        <v>75751061.790000007</v>
      </c>
      <c r="T15" s="105">
        <f t="shared" si="3"/>
        <v>20.74234988773275</v>
      </c>
      <c r="U15" s="106">
        <f t="shared" si="4"/>
        <v>68087045.290000007</v>
      </c>
      <c r="V15" s="105">
        <f t="shared" si="5"/>
        <v>111.25620368361852</v>
      </c>
    </row>
    <row r="16" spans="1:30" s="107" customFormat="1" ht="409.5" x14ac:dyDescent="0.95">
      <c r="A16" s="102" t="s">
        <v>170</v>
      </c>
      <c r="B16" s="103" t="s">
        <v>174</v>
      </c>
      <c r="C16" s="104"/>
      <c r="D16" s="104"/>
      <c r="E16" s="104"/>
      <c r="F16" s="104"/>
      <c r="G16" s="105"/>
      <c r="H16" s="105"/>
      <c r="I16" s="106">
        <v>77432502.469999999</v>
      </c>
      <c r="J16" s="105">
        <f t="shared" si="0"/>
        <v>0</v>
      </c>
      <c r="K16" s="106"/>
      <c r="L16" s="105"/>
      <c r="M16" s="105"/>
      <c r="N16" s="105"/>
      <c r="O16" s="106"/>
      <c r="P16" s="105"/>
      <c r="Q16" s="105">
        <f t="shared" si="1"/>
        <v>0</v>
      </c>
      <c r="R16" s="105">
        <f t="shared" si="1"/>
        <v>0</v>
      </c>
      <c r="S16" s="105">
        <f t="shared" si="2"/>
        <v>0</v>
      </c>
      <c r="T16" s="105"/>
      <c r="U16" s="106">
        <f t="shared" si="4"/>
        <v>77432502.469999999</v>
      </c>
      <c r="V16" s="105">
        <f t="shared" si="5"/>
        <v>0</v>
      </c>
    </row>
    <row r="17" spans="1:22" s="107" customFormat="1" ht="273" x14ac:dyDescent="0.95">
      <c r="A17" s="102" t="s">
        <v>192</v>
      </c>
      <c r="B17" s="103" t="s">
        <v>193</v>
      </c>
      <c r="C17" s="104">
        <v>8800000</v>
      </c>
      <c r="D17" s="104">
        <v>8800000</v>
      </c>
      <c r="E17" s="104">
        <v>1478000</v>
      </c>
      <c r="F17" s="104">
        <v>1706103.34</v>
      </c>
      <c r="G17" s="105">
        <f t="shared" si="6"/>
        <v>19.387537954545454</v>
      </c>
      <c r="H17" s="105">
        <f t="shared" si="7"/>
        <v>115.43324357239513</v>
      </c>
      <c r="I17" s="106">
        <v>1169631.92</v>
      </c>
      <c r="J17" s="105">
        <f t="shared" si="0"/>
        <v>145.86668770120434</v>
      </c>
      <c r="K17" s="106"/>
      <c r="L17" s="105"/>
      <c r="M17" s="105"/>
      <c r="N17" s="105"/>
      <c r="O17" s="106"/>
      <c r="P17" s="105"/>
      <c r="Q17" s="105">
        <f>C17+K17</f>
        <v>8800000</v>
      </c>
      <c r="R17" s="105">
        <f t="shared" si="1"/>
        <v>8800000</v>
      </c>
      <c r="S17" s="105">
        <f t="shared" si="2"/>
        <v>1706103.34</v>
      </c>
      <c r="T17" s="105">
        <f t="shared" si="3"/>
        <v>19.387537954545454</v>
      </c>
      <c r="U17" s="106">
        <f t="shared" si="4"/>
        <v>1169631.92</v>
      </c>
      <c r="V17" s="105">
        <f t="shared" si="5"/>
        <v>145.86668770120434</v>
      </c>
    </row>
    <row r="18" spans="1:22" s="107" customFormat="1" ht="204.75" x14ac:dyDescent="0.95">
      <c r="A18" s="102" t="s">
        <v>194</v>
      </c>
      <c r="B18" s="103" t="s">
        <v>195</v>
      </c>
      <c r="C18" s="104">
        <v>10500000</v>
      </c>
      <c r="D18" s="104">
        <v>10500000</v>
      </c>
      <c r="E18" s="104">
        <v>2160000</v>
      </c>
      <c r="F18" s="104">
        <v>2419106.88</v>
      </c>
      <c r="G18" s="105">
        <f t="shared" si="6"/>
        <v>23.039113142857143</v>
      </c>
      <c r="H18" s="105">
        <f t="shared" si="7"/>
        <v>111.99568888888889</v>
      </c>
      <c r="I18" s="106">
        <v>1626218.96</v>
      </c>
      <c r="J18" s="105">
        <f t="shared" si="0"/>
        <v>148.75652907158332</v>
      </c>
      <c r="K18" s="106"/>
      <c r="L18" s="105"/>
      <c r="M18" s="105"/>
      <c r="N18" s="105"/>
      <c r="O18" s="106"/>
      <c r="P18" s="105"/>
      <c r="Q18" s="105">
        <f t="shared" ref="Q18:R35" si="8">C18+K18</f>
        <v>10500000</v>
      </c>
      <c r="R18" s="105">
        <f>D18+L18</f>
        <v>10500000</v>
      </c>
      <c r="S18" s="105">
        <f t="shared" si="2"/>
        <v>2419106.88</v>
      </c>
      <c r="T18" s="105">
        <f t="shared" si="3"/>
        <v>23.039113142857143</v>
      </c>
      <c r="U18" s="106">
        <f t="shared" si="4"/>
        <v>1626218.96</v>
      </c>
      <c r="V18" s="105">
        <f t="shared" si="5"/>
        <v>148.75652907158332</v>
      </c>
    </row>
    <row r="19" spans="1:22" s="107" customFormat="1" ht="204.75" x14ac:dyDescent="0.95">
      <c r="A19" s="102" t="s">
        <v>237</v>
      </c>
      <c r="B19" s="103" t="s">
        <v>238</v>
      </c>
      <c r="C19" s="104">
        <v>1500000</v>
      </c>
      <c r="D19" s="104">
        <v>1500000</v>
      </c>
      <c r="E19" s="104">
        <v>0</v>
      </c>
      <c r="F19" s="104">
        <v>0</v>
      </c>
      <c r="G19" s="105"/>
      <c r="H19" s="105"/>
      <c r="I19" s="106">
        <v>0</v>
      </c>
      <c r="J19" s="105"/>
      <c r="K19" s="106"/>
      <c r="L19" s="105"/>
      <c r="M19" s="105"/>
      <c r="N19" s="105"/>
      <c r="O19" s="106"/>
      <c r="P19" s="105"/>
      <c r="Q19" s="105">
        <f t="shared" si="8"/>
        <v>1500000</v>
      </c>
      <c r="R19" s="105">
        <f>D19+L19</f>
        <v>1500000</v>
      </c>
      <c r="S19" s="105">
        <f t="shared" si="2"/>
        <v>0</v>
      </c>
      <c r="T19" s="105"/>
      <c r="U19" s="106">
        <f t="shared" si="4"/>
        <v>0</v>
      </c>
      <c r="V19" s="105"/>
    </row>
    <row r="20" spans="1:22" s="107" customFormat="1" ht="273" x14ac:dyDescent="0.95">
      <c r="A20" s="102" t="s">
        <v>251</v>
      </c>
      <c r="B20" s="103" t="s">
        <v>252</v>
      </c>
      <c r="C20" s="104">
        <v>0</v>
      </c>
      <c r="D20" s="104">
        <v>0</v>
      </c>
      <c r="E20" s="104">
        <v>0</v>
      </c>
      <c r="F20" s="104">
        <v>26975.74</v>
      </c>
      <c r="G20" s="105"/>
      <c r="H20" s="105"/>
      <c r="I20" s="106">
        <v>0</v>
      </c>
      <c r="J20" s="105"/>
      <c r="K20" s="106"/>
      <c r="L20" s="105"/>
      <c r="M20" s="105"/>
      <c r="N20" s="105"/>
      <c r="O20" s="106"/>
      <c r="P20" s="105"/>
      <c r="Q20" s="105">
        <f t="shared" si="8"/>
        <v>0</v>
      </c>
      <c r="R20" s="105">
        <f>D20+L20</f>
        <v>0</v>
      </c>
      <c r="S20" s="105">
        <f t="shared" si="2"/>
        <v>26975.74</v>
      </c>
      <c r="T20" s="105"/>
      <c r="U20" s="106">
        <f t="shared" si="4"/>
        <v>0</v>
      </c>
      <c r="V20" s="105"/>
    </row>
    <row r="21" spans="1:22" s="99" customFormat="1" ht="97.5" customHeight="1" x14ac:dyDescent="0.9">
      <c r="A21" s="95" t="s">
        <v>37</v>
      </c>
      <c r="B21" s="101" t="s">
        <v>38</v>
      </c>
      <c r="C21" s="108">
        <v>350000</v>
      </c>
      <c r="D21" s="108">
        <v>350000</v>
      </c>
      <c r="E21" s="108">
        <v>350000</v>
      </c>
      <c r="F21" s="108">
        <v>557940</v>
      </c>
      <c r="G21" s="97">
        <f t="shared" si="6"/>
        <v>159.41142857142859</v>
      </c>
      <c r="H21" s="97">
        <f t="shared" si="7"/>
        <v>159.41142857142859</v>
      </c>
      <c r="I21" s="98">
        <v>197634</v>
      </c>
      <c r="J21" s="97">
        <f t="shared" si="0"/>
        <v>282.30972403533804</v>
      </c>
      <c r="K21" s="98"/>
      <c r="L21" s="97"/>
      <c r="M21" s="97"/>
      <c r="N21" s="97"/>
      <c r="O21" s="98"/>
      <c r="P21" s="97"/>
      <c r="Q21" s="97">
        <f t="shared" si="8"/>
        <v>350000</v>
      </c>
      <c r="R21" s="97">
        <f t="shared" si="1"/>
        <v>350000</v>
      </c>
      <c r="S21" s="97">
        <f t="shared" si="2"/>
        <v>557940</v>
      </c>
      <c r="T21" s="97">
        <f t="shared" si="3"/>
        <v>159.41142857142859</v>
      </c>
      <c r="U21" s="98">
        <f t="shared" si="4"/>
        <v>197634</v>
      </c>
      <c r="V21" s="97">
        <f t="shared" si="5"/>
        <v>282.30972403533804</v>
      </c>
    </row>
    <row r="22" spans="1:22" s="99" customFormat="1" ht="146.25" customHeight="1" x14ac:dyDescent="0.9">
      <c r="A22" s="95" t="s">
        <v>84</v>
      </c>
      <c r="B22" s="101" t="s">
        <v>85</v>
      </c>
      <c r="C22" s="109">
        <v>1940000</v>
      </c>
      <c r="D22" s="109">
        <v>1940000</v>
      </c>
      <c r="E22" s="109">
        <v>963770</v>
      </c>
      <c r="F22" s="109">
        <v>977033.98</v>
      </c>
      <c r="G22" s="97">
        <f t="shared" si="6"/>
        <v>50.362576288659788</v>
      </c>
      <c r="H22" s="97">
        <f t="shared" si="7"/>
        <v>101.37625989603329</v>
      </c>
      <c r="I22" s="98">
        <v>641057.62</v>
      </c>
      <c r="J22" s="97">
        <f t="shared" si="0"/>
        <v>152.40969758693456</v>
      </c>
      <c r="K22" s="98"/>
      <c r="L22" s="97"/>
      <c r="M22" s="97"/>
      <c r="N22" s="97"/>
      <c r="O22" s="98"/>
      <c r="P22" s="97"/>
      <c r="Q22" s="97">
        <f t="shared" si="8"/>
        <v>1940000</v>
      </c>
      <c r="R22" s="97">
        <f t="shared" si="1"/>
        <v>1940000</v>
      </c>
      <c r="S22" s="97">
        <f>F22+M22</f>
        <v>977033.98</v>
      </c>
      <c r="T22" s="97">
        <f t="shared" si="3"/>
        <v>50.362576288659788</v>
      </c>
      <c r="U22" s="98">
        <f t="shared" si="4"/>
        <v>641057.62</v>
      </c>
      <c r="V22" s="97">
        <f t="shared" si="5"/>
        <v>152.40969758693456</v>
      </c>
    </row>
    <row r="23" spans="1:22" s="99" customFormat="1" ht="90" customHeight="1" x14ac:dyDescent="0.9">
      <c r="A23" s="95" t="s">
        <v>73</v>
      </c>
      <c r="B23" s="101" t="s">
        <v>74</v>
      </c>
      <c r="C23" s="97">
        <f>C25+C24+C26</f>
        <v>51174000</v>
      </c>
      <c r="D23" s="97">
        <f>D25+D24+D26</f>
        <v>51174000</v>
      </c>
      <c r="E23" s="97">
        <f>E25+E24+E26</f>
        <v>10260500</v>
      </c>
      <c r="F23" s="97">
        <f>F25+F24+F26</f>
        <v>10696840.809999999</v>
      </c>
      <c r="G23" s="97">
        <f>F23/D23*100</f>
        <v>20.902881951772383</v>
      </c>
      <c r="H23" s="97">
        <f t="shared" si="7"/>
        <v>104.25262716241896</v>
      </c>
      <c r="I23" s="98">
        <f>I24+I25+I26</f>
        <v>9416381.379999999</v>
      </c>
      <c r="J23" s="97">
        <f t="shared" si="0"/>
        <v>113.5982112270818</v>
      </c>
      <c r="K23" s="98"/>
      <c r="L23" s="97"/>
      <c r="M23" s="97"/>
      <c r="N23" s="97"/>
      <c r="O23" s="98"/>
      <c r="P23" s="97"/>
      <c r="Q23" s="97">
        <f t="shared" si="8"/>
        <v>51174000</v>
      </c>
      <c r="R23" s="97">
        <f t="shared" si="1"/>
        <v>51174000</v>
      </c>
      <c r="S23" s="97">
        <f>F23+M23</f>
        <v>10696840.809999999</v>
      </c>
      <c r="T23" s="97">
        <f t="shared" si="3"/>
        <v>20.902881951772383</v>
      </c>
      <c r="U23" s="98">
        <f t="shared" si="4"/>
        <v>9416381.379999999</v>
      </c>
      <c r="V23" s="97">
        <f>S23/U23*100</f>
        <v>113.5982112270818</v>
      </c>
    </row>
    <row r="24" spans="1:22" s="107" customFormat="1" ht="204.75" x14ac:dyDescent="0.95">
      <c r="A24" s="102" t="s">
        <v>86</v>
      </c>
      <c r="B24" s="103" t="s">
        <v>87</v>
      </c>
      <c r="C24" s="110">
        <v>6220000</v>
      </c>
      <c r="D24" s="110">
        <v>6220000</v>
      </c>
      <c r="E24" s="110">
        <v>800000</v>
      </c>
      <c r="F24" s="110">
        <v>800913.84</v>
      </c>
      <c r="G24" s="105">
        <f t="shared" si="6"/>
        <v>12.876428295819936</v>
      </c>
      <c r="H24" s="105">
        <f t="shared" si="7"/>
        <v>100.11422999999999</v>
      </c>
      <c r="I24" s="106">
        <v>706220.8</v>
      </c>
      <c r="J24" s="105">
        <f t="shared" si="0"/>
        <v>113.40841844363688</v>
      </c>
      <c r="K24" s="106"/>
      <c r="L24" s="105"/>
      <c r="M24" s="105"/>
      <c r="N24" s="105"/>
      <c r="O24" s="106"/>
      <c r="P24" s="105"/>
      <c r="Q24" s="105">
        <f>C24+K24</f>
        <v>6220000</v>
      </c>
      <c r="R24" s="105">
        <f>D24+L24</f>
        <v>6220000</v>
      </c>
      <c r="S24" s="105">
        <f>F24+M24</f>
        <v>800913.84</v>
      </c>
      <c r="T24" s="105">
        <f t="shared" si="3"/>
        <v>12.876428295819936</v>
      </c>
      <c r="U24" s="106">
        <f t="shared" si="4"/>
        <v>706220.8</v>
      </c>
      <c r="V24" s="105">
        <f>S24/U24*100</f>
        <v>113.40841844363688</v>
      </c>
    </row>
    <row r="25" spans="1:22" s="107" customFormat="1" ht="204.75" x14ac:dyDescent="0.95">
      <c r="A25" s="102" t="s">
        <v>88</v>
      </c>
      <c r="B25" s="103" t="s">
        <v>89</v>
      </c>
      <c r="C25" s="110">
        <v>21136200</v>
      </c>
      <c r="D25" s="110">
        <v>21136200</v>
      </c>
      <c r="E25" s="110">
        <v>4100000</v>
      </c>
      <c r="F25" s="110">
        <v>4548955.58</v>
      </c>
      <c r="G25" s="105">
        <f t="shared" si="6"/>
        <v>21.522107001258505</v>
      </c>
      <c r="H25" s="105">
        <f t="shared" si="7"/>
        <v>110.95013609756097</v>
      </c>
      <c r="I25" s="106">
        <v>4185238.09</v>
      </c>
      <c r="J25" s="105">
        <f t="shared" si="0"/>
        <v>108.69048503761466</v>
      </c>
      <c r="K25" s="106"/>
      <c r="L25" s="105"/>
      <c r="M25" s="105"/>
      <c r="N25" s="105"/>
      <c r="O25" s="106"/>
      <c r="P25" s="105"/>
      <c r="Q25" s="105">
        <f t="shared" si="8"/>
        <v>21136200</v>
      </c>
      <c r="R25" s="105">
        <f>D25+L25</f>
        <v>21136200</v>
      </c>
      <c r="S25" s="105">
        <f>F25+M25</f>
        <v>4548955.58</v>
      </c>
      <c r="T25" s="105">
        <f t="shared" si="3"/>
        <v>21.522107001258505</v>
      </c>
      <c r="U25" s="106">
        <f t="shared" si="4"/>
        <v>4185238.09</v>
      </c>
      <c r="V25" s="105">
        <f>S25/U25*100</f>
        <v>108.69048503761466</v>
      </c>
    </row>
    <row r="26" spans="1:22" s="107" customFormat="1" ht="273" x14ac:dyDescent="0.95">
      <c r="A26" s="102" t="s">
        <v>75</v>
      </c>
      <c r="B26" s="103" t="s">
        <v>76</v>
      </c>
      <c r="C26" s="110">
        <v>23817800</v>
      </c>
      <c r="D26" s="110">
        <v>23817800</v>
      </c>
      <c r="E26" s="110">
        <v>5360500</v>
      </c>
      <c r="F26" s="110">
        <v>5346971.3899999997</v>
      </c>
      <c r="G26" s="105">
        <f t="shared" si="6"/>
        <v>22.449476400003356</v>
      </c>
      <c r="H26" s="105">
        <f t="shared" si="7"/>
        <v>99.747624102229253</v>
      </c>
      <c r="I26" s="106">
        <v>4524922.49</v>
      </c>
      <c r="J26" s="105">
        <f t="shared" si="0"/>
        <v>118.16713770935775</v>
      </c>
      <c r="K26" s="106"/>
      <c r="L26" s="105"/>
      <c r="M26" s="105"/>
      <c r="N26" s="105"/>
      <c r="O26" s="106"/>
      <c r="P26" s="105"/>
      <c r="Q26" s="105">
        <f t="shared" si="8"/>
        <v>23817800</v>
      </c>
      <c r="R26" s="105">
        <f>D26+L26</f>
        <v>23817800</v>
      </c>
      <c r="S26" s="105">
        <f>F26+M26</f>
        <v>5346971.3899999997</v>
      </c>
      <c r="T26" s="105">
        <f t="shared" si="3"/>
        <v>22.449476400003356</v>
      </c>
      <c r="U26" s="106">
        <f t="shared" si="4"/>
        <v>4524922.49</v>
      </c>
      <c r="V26" s="105">
        <f>S26/U26*100</f>
        <v>118.16713770935775</v>
      </c>
    </row>
    <row r="27" spans="1:22" s="99" customFormat="1" ht="105" customHeight="1" x14ac:dyDescent="0.9">
      <c r="A27" s="95" t="s">
        <v>56</v>
      </c>
      <c r="B27" s="101" t="s">
        <v>7</v>
      </c>
      <c r="C27" s="97">
        <f>C28+C40+C41+C39</f>
        <v>242291000</v>
      </c>
      <c r="D27" s="97">
        <f>D28+D40+D41+D39</f>
        <v>242291000</v>
      </c>
      <c r="E27" s="97">
        <f>E28+E40+E41+E39</f>
        <v>62530164</v>
      </c>
      <c r="F27" s="97">
        <f>F28+F40+F41+F39</f>
        <v>64500261.109999999</v>
      </c>
      <c r="G27" s="97">
        <f t="shared" si="6"/>
        <v>26.620989269102029</v>
      </c>
      <c r="H27" s="97">
        <f t="shared" si="7"/>
        <v>103.15063480402833</v>
      </c>
      <c r="I27" s="98">
        <f>I28+I40+I41+I39</f>
        <v>51874767.780000001</v>
      </c>
      <c r="J27" s="97">
        <f t="shared" si="0"/>
        <v>124.33840934680325</v>
      </c>
      <c r="K27" s="98"/>
      <c r="L27" s="97"/>
      <c r="M27" s="97"/>
      <c r="N27" s="97"/>
      <c r="O27" s="98"/>
      <c r="P27" s="97"/>
      <c r="Q27" s="97">
        <f t="shared" si="8"/>
        <v>242291000</v>
      </c>
      <c r="R27" s="97">
        <f t="shared" si="8"/>
        <v>242291000</v>
      </c>
      <c r="S27" s="97">
        <f t="shared" si="2"/>
        <v>64500261.109999999</v>
      </c>
      <c r="T27" s="97">
        <f t="shared" si="3"/>
        <v>26.620989269102029</v>
      </c>
      <c r="U27" s="98">
        <f t="shared" si="4"/>
        <v>51874767.780000001</v>
      </c>
      <c r="V27" s="97">
        <f t="shared" si="5"/>
        <v>124.33840934680325</v>
      </c>
    </row>
    <row r="28" spans="1:22" s="99" customFormat="1" ht="90.75" customHeight="1" x14ac:dyDescent="0.9">
      <c r="A28" s="95" t="s">
        <v>80</v>
      </c>
      <c r="B28" s="101" t="s">
        <v>81</v>
      </c>
      <c r="C28" s="97">
        <f>SUM(C29:C38)</f>
        <v>103746800</v>
      </c>
      <c r="D28" s="97">
        <f>SUM(D29:D38)</f>
        <v>103746800</v>
      </c>
      <c r="E28" s="97">
        <f>SUM(E29:E38)</f>
        <v>24206330</v>
      </c>
      <c r="F28" s="97">
        <f>SUM(F29:F38)</f>
        <v>25558990.239999998</v>
      </c>
      <c r="G28" s="97">
        <f t="shared" si="6"/>
        <v>24.635931170889126</v>
      </c>
      <c r="H28" s="97">
        <f t="shared" si="7"/>
        <v>105.58804345805414</v>
      </c>
      <c r="I28" s="98">
        <f>SUM(I29:I38)</f>
        <v>23437517.18</v>
      </c>
      <c r="J28" s="105">
        <f t="shared" si="0"/>
        <v>109.05161175438123</v>
      </c>
      <c r="K28" s="98"/>
      <c r="L28" s="97"/>
      <c r="M28" s="97"/>
      <c r="N28" s="97"/>
      <c r="O28" s="98"/>
      <c r="P28" s="97"/>
      <c r="Q28" s="97">
        <f t="shared" si="8"/>
        <v>103746800</v>
      </c>
      <c r="R28" s="97">
        <f>D28+L28</f>
        <v>103746800</v>
      </c>
      <c r="S28" s="97">
        <f t="shared" si="2"/>
        <v>25558990.239999998</v>
      </c>
      <c r="T28" s="97">
        <f>S28/R28*100</f>
        <v>24.635931170889126</v>
      </c>
      <c r="U28" s="98">
        <f t="shared" si="4"/>
        <v>23437517.18</v>
      </c>
      <c r="V28" s="97">
        <f t="shared" si="5"/>
        <v>109.05161175438123</v>
      </c>
    </row>
    <row r="29" spans="1:22" s="107" customFormat="1" ht="341.25" x14ac:dyDescent="0.95">
      <c r="A29" s="102" t="s">
        <v>197</v>
      </c>
      <c r="B29" s="103" t="s">
        <v>196</v>
      </c>
      <c r="C29" s="111">
        <v>76800</v>
      </c>
      <c r="D29" s="111">
        <v>76800</v>
      </c>
      <c r="E29" s="111">
        <v>16000</v>
      </c>
      <c r="F29" s="111">
        <v>16683.740000000002</v>
      </c>
      <c r="G29" s="105">
        <f t="shared" si="6"/>
        <v>21.723619791666668</v>
      </c>
      <c r="H29" s="105">
        <f t="shared" si="7"/>
        <v>104.273375</v>
      </c>
      <c r="I29" s="106">
        <v>24071.1</v>
      </c>
      <c r="J29" s="105">
        <f t="shared" si="0"/>
        <v>69.310251712634667</v>
      </c>
      <c r="K29" s="106"/>
      <c r="L29" s="105"/>
      <c r="M29" s="105"/>
      <c r="N29" s="105"/>
      <c r="O29" s="106"/>
      <c r="P29" s="105"/>
      <c r="Q29" s="105">
        <f t="shared" si="8"/>
        <v>76800</v>
      </c>
      <c r="R29" s="105">
        <f>D29+L29</f>
        <v>76800</v>
      </c>
      <c r="S29" s="105">
        <f t="shared" si="2"/>
        <v>16683.740000000002</v>
      </c>
      <c r="T29" s="105">
        <f>S29/R29*100</f>
        <v>21.723619791666668</v>
      </c>
      <c r="U29" s="106">
        <f t="shared" si="4"/>
        <v>24071.1</v>
      </c>
      <c r="V29" s="105">
        <f t="shared" si="5"/>
        <v>69.310251712634667</v>
      </c>
    </row>
    <row r="30" spans="1:22" s="107" customFormat="1" ht="273" x14ac:dyDescent="0.95">
      <c r="A30" s="102" t="s">
        <v>198</v>
      </c>
      <c r="B30" s="103" t="s">
        <v>199</v>
      </c>
      <c r="C30" s="111">
        <v>6200000</v>
      </c>
      <c r="D30" s="111">
        <v>6200000</v>
      </c>
      <c r="E30" s="111">
        <v>1685000</v>
      </c>
      <c r="F30" s="111">
        <v>1800282.54</v>
      </c>
      <c r="G30" s="105">
        <f t="shared" si="6"/>
        <v>29.036815161290324</v>
      </c>
      <c r="H30" s="105">
        <f t="shared" si="7"/>
        <v>106.84169376854599</v>
      </c>
      <c r="I30" s="106">
        <v>1014699.39</v>
      </c>
      <c r="J30" s="105">
        <f t="shared" si="0"/>
        <v>177.42028405082613</v>
      </c>
      <c r="K30" s="106"/>
      <c r="L30" s="105"/>
      <c r="M30" s="105"/>
      <c r="N30" s="105"/>
      <c r="O30" s="106"/>
      <c r="P30" s="105"/>
      <c r="Q30" s="105">
        <f t="shared" si="8"/>
        <v>6200000</v>
      </c>
      <c r="R30" s="105">
        <f>D30+L30</f>
        <v>6200000</v>
      </c>
      <c r="S30" s="105">
        <f t="shared" si="2"/>
        <v>1800282.54</v>
      </c>
      <c r="T30" s="105">
        <f>S30/R30*100</f>
        <v>29.036815161290324</v>
      </c>
      <c r="U30" s="106">
        <f t="shared" si="4"/>
        <v>1014699.39</v>
      </c>
      <c r="V30" s="105">
        <f t="shared" si="5"/>
        <v>177.42028405082613</v>
      </c>
    </row>
    <row r="31" spans="1:22" s="107" customFormat="1" ht="273" x14ac:dyDescent="0.95">
      <c r="A31" s="102" t="s">
        <v>200</v>
      </c>
      <c r="B31" s="103" t="s">
        <v>201</v>
      </c>
      <c r="C31" s="111">
        <v>10600000</v>
      </c>
      <c r="D31" s="111">
        <v>10600000</v>
      </c>
      <c r="E31" s="111">
        <v>3580000</v>
      </c>
      <c r="F31" s="111">
        <v>3740352.64</v>
      </c>
      <c r="G31" s="105">
        <f t="shared" si="6"/>
        <v>35.286345660377364</v>
      </c>
      <c r="H31" s="105">
        <f t="shared" si="7"/>
        <v>104.47912402234638</v>
      </c>
      <c r="I31" s="106">
        <v>1376036.75</v>
      </c>
      <c r="J31" s="105">
        <f t="shared" si="0"/>
        <v>271.82069374237278</v>
      </c>
      <c r="K31" s="106"/>
      <c r="L31" s="105"/>
      <c r="M31" s="105"/>
      <c r="N31" s="105"/>
      <c r="O31" s="106"/>
      <c r="P31" s="105"/>
      <c r="Q31" s="105">
        <f t="shared" si="8"/>
        <v>10600000</v>
      </c>
      <c r="R31" s="105">
        <f>D31+L31</f>
        <v>10600000</v>
      </c>
      <c r="S31" s="105">
        <f t="shared" si="2"/>
        <v>3740352.64</v>
      </c>
      <c r="T31" s="105">
        <f>S31/R31*100</f>
        <v>35.286345660377364</v>
      </c>
      <c r="U31" s="106">
        <f t="shared" si="4"/>
        <v>1376036.75</v>
      </c>
      <c r="V31" s="105">
        <f t="shared" si="5"/>
        <v>271.82069374237278</v>
      </c>
    </row>
    <row r="32" spans="1:22" s="107" customFormat="1" ht="341.25" x14ac:dyDescent="0.95">
      <c r="A32" s="102" t="s">
        <v>202</v>
      </c>
      <c r="B32" s="103" t="s">
        <v>203</v>
      </c>
      <c r="C32" s="111">
        <v>20000000</v>
      </c>
      <c r="D32" s="111">
        <v>20000000</v>
      </c>
      <c r="E32" s="111">
        <v>4375000</v>
      </c>
      <c r="F32" s="111">
        <v>4483724.6100000003</v>
      </c>
      <c r="G32" s="105">
        <f t="shared" si="6"/>
        <v>22.418623050000004</v>
      </c>
      <c r="H32" s="105">
        <f t="shared" si="7"/>
        <v>102.48513394285715</v>
      </c>
      <c r="I32" s="106">
        <v>5441397.3300000001</v>
      </c>
      <c r="J32" s="105">
        <f t="shared" si="0"/>
        <v>82.40024276999452</v>
      </c>
      <c r="K32" s="106"/>
      <c r="L32" s="105"/>
      <c r="M32" s="105"/>
      <c r="N32" s="105"/>
      <c r="O32" s="106"/>
      <c r="P32" s="105"/>
      <c r="Q32" s="105">
        <f t="shared" si="8"/>
        <v>20000000</v>
      </c>
      <c r="R32" s="105">
        <f>D32+L32</f>
        <v>20000000</v>
      </c>
      <c r="S32" s="105">
        <f t="shared" si="2"/>
        <v>4483724.6100000003</v>
      </c>
      <c r="T32" s="105">
        <f>S32/R32*100</f>
        <v>22.418623050000004</v>
      </c>
      <c r="U32" s="106">
        <f t="shared" si="4"/>
        <v>5441397.3300000001</v>
      </c>
      <c r="V32" s="105">
        <f t="shared" si="5"/>
        <v>82.40024276999452</v>
      </c>
    </row>
    <row r="33" spans="1:22" s="107" customFormat="1" ht="68.25" x14ac:dyDescent="0.95">
      <c r="A33" s="102" t="s">
        <v>171</v>
      </c>
      <c r="B33" s="103" t="s">
        <v>175</v>
      </c>
      <c r="C33" s="111">
        <v>24400000</v>
      </c>
      <c r="D33" s="111">
        <v>24400000</v>
      </c>
      <c r="E33" s="111">
        <v>6000000</v>
      </c>
      <c r="F33" s="111">
        <v>6446935.21</v>
      </c>
      <c r="G33" s="105">
        <f t="shared" si="6"/>
        <v>26.421865614754097</v>
      </c>
      <c r="H33" s="105">
        <f t="shared" si="7"/>
        <v>107.44892016666667</v>
      </c>
      <c r="I33" s="106">
        <v>6107037.0899999999</v>
      </c>
      <c r="J33" s="105">
        <f t="shared" si="0"/>
        <v>105.56567964122191</v>
      </c>
      <c r="K33" s="106"/>
      <c r="L33" s="105"/>
      <c r="M33" s="105"/>
      <c r="N33" s="105"/>
      <c r="O33" s="106"/>
      <c r="P33" s="105"/>
      <c r="Q33" s="105">
        <f t="shared" si="8"/>
        <v>24400000</v>
      </c>
      <c r="R33" s="105">
        <f t="shared" si="8"/>
        <v>24400000</v>
      </c>
      <c r="S33" s="105">
        <f t="shared" si="2"/>
        <v>6446935.21</v>
      </c>
      <c r="T33" s="105">
        <f t="shared" si="3"/>
        <v>26.421865614754097</v>
      </c>
      <c r="U33" s="106">
        <f t="shared" si="4"/>
        <v>6107037.0899999999</v>
      </c>
      <c r="V33" s="105">
        <f t="shared" si="5"/>
        <v>105.56567964122191</v>
      </c>
    </row>
    <row r="34" spans="1:22" s="107" customFormat="1" ht="68.25" x14ac:dyDescent="0.95">
      <c r="A34" s="102" t="s">
        <v>172</v>
      </c>
      <c r="B34" s="103" t="s">
        <v>176</v>
      </c>
      <c r="C34" s="111">
        <v>36470000</v>
      </c>
      <c r="D34" s="111">
        <v>36470000</v>
      </c>
      <c r="E34" s="111">
        <v>7837800</v>
      </c>
      <c r="F34" s="111">
        <v>8417236.8300000001</v>
      </c>
      <c r="G34" s="105">
        <f t="shared" si="6"/>
        <v>23.079892596654787</v>
      </c>
      <c r="H34" s="105">
        <f t="shared" si="7"/>
        <v>107.39285041720892</v>
      </c>
      <c r="I34" s="106">
        <v>8376316.3399999999</v>
      </c>
      <c r="J34" s="105">
        <f t="shared" si="0"/>
        <v>100.48852608162122</v>
      </c>
      <c r="K34" s="106"/>
      <c r="L34" s="105"/>
      <c r="M34" s="105"/>
      <c r="N34" s="105"/>
      <c r="O34" s="106"/>
      <c r="P34" s="105"/>
      <c r="Q34" s="105">
        <f t="shared" si="8"/>
        <v>36470000</v>
      </c>
      <c r="R34" s="105">
        <f t="shared" si="8"/>
        <v>36470000</v>
      </c>
      <c r="S34" s="105">
        <f t="shared" si="2"/>
        <v>8417236.8300000001</v>
      </c>
      <c r="T34" s="105">
        <f t="shared" si="3"/>
        <v>23.079892596654787</v>
      </c>
      <c r="U34" s="106">
        <f t="shared" si="4"/>
        <v>8376316.3399999999</v>
      </c>
      <c r="V34" s="105">
        <f t="shared" si="5"/>
        <v>100.48852608162122</v>
      </c>
    </row>
    <row r="35" spans="1:22" s="107" customFormat="1" ht="68.25" x14ac:dyDescent="0.95">
      <c r="A35" s="102" t="s">
        <v>204</v>
      </c>
      <c r="B35" s="103" t="s">
        <v>205</v>
      </c>
      <c r="C35" s="111">
        <v>2300000</v>
      </c>
      <c r="D35" s="111">
        <v>2300000</v>
      </c>
      <c r="E35" s="111">
        <v>335000</v>
      </c>
      <c r="F35" s="111">
        <v>306116.59000000003</v>
      </c>
      <c r="G35" s="105">
        <f t="shared" si="6"/>
        <v>13.309416956521741</v>
      </c>
      <c r="H35" s="105">
        <f t="shared" si="7"/>
        <v>91.378086567164189</v>
      </c>
      <c r="I35" s="106">
        <v>329928.25</v>
      </c>
      <c r="J35" s="105">
        <f t="shared" si="0"/>
        <v>92.782776255140334</v>
      </c>
      <c r="K35" s="106"/>
      <c r="L35" s="105"/>
      <c r="M35" s="105"/>
      <c r="N35" s="105"/>
      <c r="O35" s="106"/>
      <c r="P35" s="105"/>
      <c r="Q35" s="105">
        <f t="shared" si="8"/>
        <v>2300000</v>
      </c>
      <c r="R35" s="105">
        <f t="shared" si="8"/>
        <v>2300000</v>
      </c>
      <c r="S35" s="105">
        <f t="shared" si="2"/>
        <v>306116.59000000003</v>
      </c>
      <c r="T35" s="105">
        <f t="shared" si="3"/>
        <v>13.309416956521741</v>
      </c>
      <c r="U35" s="106">
        <f t="shared" si="4"/>
        <v>329928.25</v>
      </c>
      <c r="V35" s="105">
        <f t="shared" si="5"/>
        <v>92.782776255140334</v>
      </c>
    </row>
    <row r="36" spans="1:22" s="107" customFormat="1" ht="68.25" x14ac:dyDescent="0.95">
      <c r="A36" s="102" t="s">
        <v>206</v>
      </c>
      <c r="B36" s="103" t="s">
        <v>207</v>
      </c>
      <c r="C36" s="111">
        <v>3600000</v>
      </c>
      <c r="D36" s="111">
        <v>3600000</v>
      </c>
      <c r="E36" s="111">
        <v>367130</v>
      </c>
      <c r="F36" s="111">
        <v>330248.08</v>
      </c>
      <c r="G36" s="105">
        <f t="shared" si="6"/>
        <v>9.1735577777777788</v>
      </c>
      <c r="H36" s="105">
        <f t="shared" si="7"/>
        <v>89.953989050200207</v>
      </c>
      <c r="I36" s="106">
        <v>747322.59</v>
      </c>
      <c r="J36" s="105">
        <f t="shared" si="0"/>
        <v>44.190833305333385</v>
      </c>
      <c r="K36" s="106"/>
      <c r="L36" s="105"/>
      <c r="M36" s="105"/>
      <c r="N36" s="105"/>
      <c r="O36" s="106"/>
      <c r="P36" s="105"/>
      <c r="Q36" s="105">
        <f t="shared" ref="Q36:R57" si="9">C36+K36</f>
        <v>3600000</v>
      </c>
      <c r="R36" s="105">
        <f t="shared" si="9"/>
        <v>3600000</v>
      </c>
      <c r="S36" s="105">
        <f t="shared" si="2"/>
        <v>330248.08</v>
      </c>
      <c r="T36" s="105">
        <f t="shared" si="3"/>
        <v>9.1735577777777788</v>
      </c>
      <c r="U36" s="106">
        <f t="shared" si="4"/>
        <v>747322.59</v>
      </c>
      <c r="V36" s="105">
        <f t="shared" si="5"/>
        <v>44.190833305333385</v>
      </c>
    </row>
    <row r="37" spans="1:22" s="107" customFormat="1" ht="136.5" x14ac:dyDescent="0.95">
      <c r="A37" s="102" t="s">
        <v>208</v>
      </c>
      <c r="B37" s="103" t="s">
        <v>209</v>
      </c>
      <c r="C37" s="111">
        <v>50000</v>
      </c>
      <c r="D37" s="111">
        <v>50000</v>
      </c>
      <c r="E37" s="111">
        <v>10400</v>
      </c>
      <c r="F37" s="111">
        <v>10416.67</v>
      </c>
      <c r="G37" s="105">
        <f t="shared" si="6"/>
        <v>20.83334</v>
      </c>
      <c r="H37" s="105">
        <f t="shared" si="7"/>
        <v>100.16028846153846</v>
      </c>
      <c r="I37" s="106">
        <v>2083.34</v>
      </c>
      <c r="J37" s="105">
        <f t="shared" si="0"/>
        <v>499.9985600046079</v>
      </c>
      <c r="K37" s="106"/>
      <c r="L37" s="105"/>
      <c r="M37" s="105"/>
      <c r="N37" s="105"/>
      <c r="O37" s="106"/>
      <c r="P37" s="105"/>
      <c r="Q37" s="105">
        <f t="shared" si="9"/>
        <v>50000</v>
      </c>
      <c r="R37" s="105">
        <f t="shared" si="9"/>
        <v>50000</v>
      </c>
      <c r="S37" s="105">
        <f t="shared" si="2"/>
        <v>10416.67</v>
      </c>
      <c r="T37" s="105">
        <f t="shared" si="3"/>
        <v>20.83334</v>
      </c>
      <c r="U37" s="106">
        <f t="shared" si="4"/>
        <v>2083.34</v>
      </c>
      <c r="V37" s="105">
        <f t="shared" si="5"/>
        <v>499.9985600046079</v>
      </c>
    </row>
    <row r="38" spans="1:22" s="107" customFormat="1" ht="136.5" x14ac:dyDescent="0.95">
      <c r="A38" s="102" t="s">
        <v>210</v>
      </c>
      <c r="B38" s="103" t="s">
        <v>211</v>
      </c>
      <c r="C38" s="111">
        <v>50000</v>
      </c>
      <c r="D38" s="111">
        <v>50000</v>
      </c>
      <c r="E38" s="111">
        <v>0</v>
      </c>
      <c r="F38" s="111">
        <v>6993.33</v>
      </c>
      <c r="G38" s="105">
        <f t="shared" si="6"/>
        <v>13.986660000000001</v>
      </c>
      <c r="H38" s="105"/>
      <c r="I38" s="106">
        <v>18625</v>
      </c>
      <c r="J38" s="105">
        <f t="shared" si="0"/>
        <v>37.548080536912757</v>
      </c>
      <c r="K38" s="106"/>
      <c r="L38" s="105"/>
      <c r="M38" s="105"/>
      <c r="N38" s="105"/>
      <c r="O38" s="106"/>
      <c r="P38" s="105"/>
      <c r="Q38" s="105">
        <f t="shared" si="9"/>
        <v>50000</v>
      </c>
      <c r="R38" s="105">
        <f t="shared" si="9"/>
        <v>50000</v>
      </c>
      <c r="S38" s="105">
        <f t="shared" si="2"/>
        <v>6993.33</v>
      </c>
      <c r="T38" s="105">
        <f t="shared" si="3"/>
        <v>13.986660000000001</v>
      </c>
      <c r="U38" s="106">
        <f t="shared" si="4"/>
        <v>18625</v>
      </c>
      <c r="V38" s="105">
        <f t="shared" si="5"/>
        <v>37.548080536912757</v>
      </c>
    </row>
    <row r="39" spans="1:22" s="99" customFormat="1" ht="135" x14ac:dyDescent="0.9">
      <c r="A39" s="95" t="s">
        <v>190</v>
      </c>
      <c r="B39" s="101" t="s">
        <v>191</v>
      </c>
      <c r="C39" s="112">
        <v>2500000</v>
      </c>
      <c r="D39" s="112">
        <v>2500000</v>
      </c>
      <c r="E39" s="112">
        <v>167500</v>
      </c>
      <c r="F39" s="112">
        <v>177706.8</v>
      </c>
      <c r="G39" s="97">
        <f t="shared" si="6"/>
        <v>7.1082720000000004</v>
      </c>
      <c r="H39" s="97">
        <f t="shared" si="7"/>
        <v>106.09361194029849</v>
      </c>
      <c r="I39" s="98">
        <v>805436</v>
      </c>
      <c r="J39" s="97">
        <f t="shared" si="0"/>
        <v>22.063428999945369</v>
      </c>
      <c r="K39" s="98"/>
      <c r="L39" s="97"/>
      <c r="M39" s="97"/>
      <c r="N39" s="97"/>
      <c r="O39" s="98"/>
      <c r="P39" s="97"/>
      <c r="Q39" s="97">
        <f t="shared" si="9"/>
        <v>2500000</v>
      </c>
      <c r="R39" s="97">
        <f t="shared" si="9"/>
        <v>2500000</v>
      </c>
      <c r="S39" s="97">
        <f t="shared" si="2"/>
        <v>177706.8</v>
      </c>
      <c r="T39" s="97">
        <f t="shared" si="3"/>
        <v>7.1082720000000004</v>
      </c>
      <c r="U39" s="98">
        <f t="shared" si="4"/>
        <v>805436</v>
      </c>
      <c r="V39" s="97">
        <f t="shared" si="5"/>
        <v>22.063428999945369</v>
      </c>
    </row>
    <row r="40" spans="1:22" s="99" customFormat="1" ht="67.5" x14ac:dyDescent="0.9">
      <c r="A40" s="95" t="s">
        <v>71</v>
      </c>
      <c r="B40" s="101" t="s">
        <v>72</v>
      </c>
      <c r="C40" s="113">
        <v>365000</v>
      </c>
      <c r="D40" s="113">
        <v>365000</v>
      </c>
      <c r="E40" s="113">
        <v>89500</v>
      </c>
      <c r="F40" s="113">
        <v>90751</v>
      </c>
      <c r="G40" s="97">
        <f t="shared" si="6"/>
        <v>24.863287671232875</v>
      </c>
      <c r="H40" s="97">
        <f t="shared" si="7"/>
        <v>101.3977653631285</v>
      </c>
      <c r="I40" s="98">
        <v>95445</v>
      </c>
      <c r="J40" s="97">
        <f t="shared" si="0"/>
        <v>95.081984388915089</v>
      </c>
      <c r="K40" s="98"/>
      <c r="L40" s="97"/>
      <c r="M40" s="97"/>
      <c r="N40" s="97"/>
      <c r="O40" s="98"/>
      <c r="P40" s="97"/>
      <c r="Q40" s="97">
        <f t="shared" si="9"/>
        <v>365000</v>
      </c>
      <c r="R40" s="97">
        <f t="shared" si="9"/>
        <v>365000</v>
      </c>
      <c r="S40" s="97">
        <f t="shared" si="2"/>
        <v>90751</v>
      </c>
      <c r="T40" s="97">
        <f t="shared" si="3"/>
        <v>24.863287671232875</v>
      </c>
      <c r="U40" s="98">
        <f t="shared" si="4"/>
        <v>95445</v>
      </c>
      <c r="V40" s="97">
        <f t="shared" si="5"/>
        <v>95.081984388915089</v>
      </c>
    </row>
    <row r="41" spans="1:22" s="107" customFormat="1" ht="68.25" x14ac:dyDescent="0.95">
      <c r="A41" s="95" t="s">
        <v>57</v>
      </c>
      <c r="B41" s="101" t="s">
        <v>58</v>
      </c>
      <c r="C41" s="97">
        <f>C42+C43+C44</f>
        <v>135679200</v>
      </c>
      <c r="D41" s="97">
        <f>D42+D43+D44</f>
        <v>135679200</v>
      </c>
      <c r="E41" s="97">
        <f>E42+E43+E44</f>
        <v>38066834</v>
      </c>
      <c r="F41" s="97">
        <f>F42+F43+F44</f>
        <v>38672813.070000008</v>
      </c>
      <c r="G41" s="97">
        <f t="shared" si="6"/>
        <v>28.503125807050754</v>
      </c>
      <c r="H41" s="97">
        <f t="shared" si="7"/>
        <v>101.59188197789184</v>
      </c>
      <c r="I41" s="98">
        <f>SUM(I42:I44)</f>
        <v>27536369.600000001</v>
      </c>
      <c r="J41" s="97">
        <f t="shared" si="0"/>
        <v>140.44267138976812</v>
      </c>
      <c r="K41" s="98"/>
      <c r="L41" s="97"/>
      <c r="M41" s="97"/>
      <c r="N41" s="97"/>
      <c r="O41" s="98"/>
      <c r="P41" s="97"/>
      <c r="Q41" s="97">
        <f t="shared" si="9"/>
        <v>135679200</v>
      </c>
      <c r="R41" s="97">
        <f t="shared" si="9"/>
        <v>135679200</v>
      </c>
      <c r="S41" s="97">
        <f t="shared" si="2"/>
        <v>38672813.070000008</v>
      </c>
      <c r="T41" s="97">
        <f t="shared" si="3"/>
        <v>28.503125807050754</v>
      </c>
      <c r="U41" s="98">
        <f t="shared" si="4"/>
        <v>27536369.600000001</v>
      </c>
      <c r="V41" s="97">
        <f t="shared" si="5"/>
        <v>140.44267138976812</v>
      </c>
    </row>
    <row r="42" spans="1:22" s="107" customFormat="1" ht="68.25" x14ac:dyDescent="0.95">
      <c r="A42" s="102" t="s">
        <v>212</v>
      </c>
      <c r="B42" s="103" t="s">
        <v>213</v>
      </c>
      <c r="C42" s="114">
        <v>8899200</v>
      </c>
      <c r="D42" s="114">
        <v>8899200</v>
      </c>
      <c r="E42" s="114">
        <v>2637100</v>
      </c>
      <c r="F42" s="114">
        <v>2772875.99</v>
      </c>
      <c r="G42" s="105">
        <f t="shared" si="6"/>
        <v>31.158710782991733</v>
      </c>
      <c r="H42" s="105">
        <f t="shared" si="7"/>
        <v>105.14868567744873</v>
      </c>
      <c r="I42" s="106">
        <v>1352602.37</v>
      </c>
      <c r="J42" s="105">
        <f t="shared" si="0"/>
        <v>205.00304091586057</v>
      </c>
      <c r="K42" s="106"/>
      <c r="L42" s="105"/>
      <c r="M42" s="105"/>
      <c r="N42" s="105"/>
      <c r="O42" s="106"/>
      <c r="P42" s="105"/>
      <c r="Q42" s="105">
        <f t="shared" si="9"/>
        <v>8899200</v>
      </c>
      <c r="R42" s="105">
        <f t="shared" si="9"/>
        <v>8899200</v>
      </c>
      <c r="S42" s="105">
        <f t="shared" si="2"/>
        <v>2772875.99</v>
      </c>
      <c r="T42" s="105">
        <f t="shared" si="3"/>
        <v>31.158710782991733</v>
      </c>
      <c r="U42" s="106">
        <f t="shared" si="4"/>
        <v>1352602.37</v>
      </c>
      <c r="V42" s="105">
        <f t="shared" si="5"/>
        <v>205.00304091586057</v>
      </c>
    </row>
    <row r="43" spans="1:22" s="107" customFormat="1" ht="68.25" x14ac:dyDescent="0.95">
      <c r="A43" s="102" t="s">
        <v>214</v>
      </c>
      <c r="B43" s="103" t="s">
        <v>215</v>
      </c>
      <c r="C43" s="114">
        <v>125200000</v>
      </c>
      <c r="D43" s="114">
        <v>125200000</v>
      </c>
      <c r="E43" s="114">
        <v>35123734</v>
      </c>
      <c r="F43" s="114">
        <v>35566781.590000004</v>
      </c>
      <c r="G43" s="105">
        <f t="shared" si="6"/>
        <v>28.407972515974443</v>
      </c>
      <c r="H43" s="105">
        <f t="shared" si="7"/>
        <v>101.26139091589749</v>
      </c>
      <c r="I43" s="106">
        <v>25712467.530000001</v>
      </c>
      <c r="J43" s="105">
        <f t="shared" si="0"/>
        <v>138.32504231070973</v>
      </c>
      <c r="K43" s="106"/>
      <c r="L43" s="105"/>
      <c r="M43" s="105"/>
      <c r="N43" s="105"/>
      <c r="O43" s="106"/>
      <c r="P43" s="105"/>
      <c r="Q43" s="105">
        <f t="shared" si="9"/>
        <v>125200000</v>
      </c>
      <c r="R43" s="105">
        <f t="shared" si="9"/>
        <v>125200000</v>
      </c>
      <c r="S43" s="105">
        <f t="shared" si="2"/>
        <v>35566781.590000004</v>
      </c>
      <c r="T43" s="105">
        <f t="shared" si="3"/>
        <v>28.407972515974443</v>
      </c>
      <c r="U43" s="106">
        <f t="shared" si="4"/>
        <v>25712467.530000001</v>
      </c>
      <c r="V43" s="105">
        <f t="shared" si="5"/>
        <v>138.32504231070973</v>
      </c>
    </row>
    <row r="44" spans="1:22" s="107" customFormat="1" ht="409.5" x14ac:dyDescent="0.95">
      <c r="A44" s="102" t="s">
        <v>216</v>
      </c>
      <c r="B44" s="103" t="s">
        <v>217</v>
      </c>
      <c r="C44" s="114">
        <v>1580000</v>
      </c>
      <c r="D44" s="114">
        <v>1580000</v>
      </c>
      <c r="E44" s="114">
        <v>306000</v>
      </c>
      <c r="F44" s="114">
        <v>333155.49</v>
      </c>
      <c r="G44" s="105">
        <f t="shared" si="6"/>
        <v>21.085790506329115</v>
      </c>
      <c r="H44" s="105">
        <f t="shared" si="7"/>
        <v>108.8743431372549</v>
      </c>
      <c r="I44" s="106">
        <v>471299.7</v>
      </c>
      <c r="J44" s="105">
        <f t="shared" si="0"/>
        <v>70.688670075537914</v>
      </c>
      <c r="K44" s="106"/>
      <c r="L44" s="105"/>
      <c r="M44" s="105"/>
      <c r="N44" s="105"/>
      <c r="O44" s="106"/>
      <c r="P44" s="105"/>
      <c r="Q44" s="105">
        <f t="shared" si="9"/>
        <v>1580000</v>
      </c>
      <c r="R44" s="105">
        <f t="shared" si="9"/>
        <v>1580000</v>
      </c>
      <c r="S44" s="105">
        <f t="shared" si="2"/>
        <v>333155.49</v>
      </c>
      <c r="T44" s="105">
        <f t="shared" si="3"/>
        <v>21.085790506329115</v>
      </c>
      <c r="U44" s="106">
        <f t="shared" si="4"/>
        <v>471299.7</v>
      </c>
      <c r="V44" s="105">
        <f t="shared" si="5"/>
        <v>70.688670075537914</v>
      </c>
    </row>
    <row r="45" spans="1:22" s="107" customFormat="1" ht="68.25" x14ac:dyDescent="0.95">
      <c r="A45" s="95" t="s">
        <v>59</v>
      </c>
      <c r="B45" s="101" t="s">
        <v>62</v>
      </c>
      <c r="C45" s="97"/>
      <c r="D45" s="97"/>
      <c r="E45" s="97"/>
      <c r="F45" s="97"/>
      <c r="G45" s="97"/>
      <c r="H45" s="97"/>
      <c r="I45" s="98"/>
      <c r="J45" s="97"/>
      <c r="K45" s="98">
        <f>K46</f>
        <v>500000</v>
      </c>
      <c r="L45" s="97">
        <f>L46</f>
        <v>500000</v>
      </c>
      <c r="M45" s="97">
        <f>M46</f>
        <v>202663.72</v>
      </c>
      <c r="N45" s="97">
        <f>M45/L45*100</f>
        <v>40.532744000000001</v>
      </c>
      <c r="O45" s="98">
        <f>O46</f>
        <v>138944.14000000001</v>
      </c>
      <c r="P45" s="97">
        <f>M45/O45*100</f>
        <v>145.85985418312711</v>
      </c>
      <c r="Q45" s="97">
        <f t="shared" si="9"/>
        <v>500000</v>
      </c>
      <c r="R45" s="97">
        <f t="shared" si="9"/>
        <v>500000</v>
      </c>
      <c r="S45" s="97">
        <f t="shared" si="2"/>
        <v>202663.72</v>
      </c>
      <c r="T45" s="97">
        <f t="shared" si="3"/>
        <v>40.532744000000001</v>
      </c>
      <c r="U45" s="98">
        <f t="shared" si="4"/>
        <v>138944.14000000001</v>
      </c>
      <c r="V45" s="97">
        <f t="shared" si="5"/>
        <v>145.85985418312711</v>
      </c>
    </row>
    <row r="46" spans="1:22" s="107" customFormat="1" ht="68.25" x14ac:dyDescent="0.95">
      <c r="A46" s="102" t="s">
        <v>60</v>
      </c>
      <c r="B46" s="103" t="s">
        <v>61</v>
      </c>
      <c r="C46" s="105"/>
      <c r="D46" s="105"/>
      <c r="E46" s="105"/>
      <c r="F46" s="105"/>
      <c r="G46" s="105"/>
      <c r="H46" s="105"/>
      <c r="I46" s="106"/>
      <c r="J46" s="105"/>
      <c r="K46" s="115">
        <v>500000</v>
      </c>
      <c r="L46" s="115">
        <v>500000</v>
      </c>
      <c r="M46" s="115">
        <v>202663.72</v>
      </c>
      <c r="N46" s="97">
        <f>M46/L46*100</f>
        <v>40.532744000000001</v>
      </c>
      <c r="O46" s="106">
        <v>138944.14000000001</v>
      </c>
      <c r="P46" s="105">
        <f>M46/O46*100</f>
        <v>145.85985418312711</v>
      </c>
      <c r="Q46" s="105">
        <f t="shared" si="9"/>
        <v>500000</v>
      </c>
      <c r="R46" s="105">
        <f t="shared" si="9"/>
        <v>500000</v>
      </c>
      <c r="S46" s="105">
        <f t="shared" si="2"/>
        <v>202663.72</v>
      </c>
      <c r="T46" s="105">
        <f t="shared" si="3"/>
        <v>40.532744000000001</v>
      </c>
      <c r="U46" s="106">
        <f t="shared" si="4"/>
        <v>138944.14000000001</v>
      </c>
      <c r="V46" s="105">
        <f t="shared" si="5"/>
        <v>145.85985418312711</v>
      </c>
    </row>
    <row r="47" spans="1:22" s="99" customFormat="1" ht="67.5" x14ac:dyDescent="0.9">
      <c r="A47" s="95" t="s">
        <v>9</v>
      </c>
      <c r="B47" s="101" t="s">
        <v>8</v>
      </c>
      <c r="C47" s="97">
        <f>C48+C51+C55+C57</f>
        <v>13480700</v>
      </c>
      <c r="D47" s="97">
        <f t="shared" ref="D47:V47" si="10">D48+D51+D55+D57</f>
        <v>13480700</v>
      </c>
      <c r="E47" s="97">
        <f t="shared" si="10"/>
        <v>3312600</v>
      </c>
      <c r="F47" s="97">
        <f t="shared" si="10"/>
        <v>4041585.42</v>
      </c>
      <c r="G47" s="97">
        <f t="shared" si="10"/>
        <v>206.0428910524555</v>
      </c>
      <c r="H47" s="97">
        <f t="shared" si="10"/>
        <v>763.94500925987961</v>
      </c>
      <c r="I47" s="97">
        <f t="shared" si="10"/>
        <v>3757132.48</v>
      </c>
      <c r="J47" s="97">
        <f t="shared" si="10"/>
        <v>1341.77726340399</v>
      </c>
      <c r="K47" s="97">
        <f t="shared" si="10"/>
        <v>13063100</v>
      </c>
      <c r="L47" s="97">
        <f t="shared" si="10"/>
        <v>13063100</v>
      </c>
      <c r="M47" s="97">
        <f t="shared" si="10"/>
        <v>4289436</v>
      </c>
      <c r="N47" s="97">
        <f t="shared" si="10"/>
        <v>32.586178625288021</v>
      </c>
      <c r="O47" s="97">
        <f>O48+O51+O55+O57</f>
        <v>4205651.93</v>
      </c>
      <c r="P47" s="97">
        <f t="shared" si="10"/>
        <v>147.30225177232685</v>
      </c>
      <c r="Q47" s="97">
        <f t="shared" si="10"/>
        <v>26543800</v>
      </c>
      <c r="R47" s="97">
        <f t="shared" si="10"/>
        <v>26543800</v>
      </c>
      <c r="S47" s="97">
        <f t="shared" si="10"/>
        <v>8331021.4199999999</v>
      </c>
      <c r="T47" s="97">
        <f t="shared" si="10"/>
        <v>240.46895817242171</v>
      </c>
      <c r="U47" s="97">
        <f t="shared" si="10"/>
        <v>7962784.4100000001</v>
      </c>
      <c r="V47" s="97">
        <f t="shared" si="10"/>
        <v>1443.3558439100584</v>
      </c>
    </row>
    <row r="48" spans="1:22" s="99" customFormat="1" ht="135" x14ac:dyDescent="0.9">
      <c r="A48" s="95" t="s">
        <v>11</v>
      </c>
      <c r="B48" s="101" t="s">
        <v>10</v>
      </c>
      <c r="C48" s="97">
        <f>C49+C50</f>
        <v>1910000</v>
      </c>
      <c r="D48" s="97">
        <f>D49+D50</f>
        <v>1910000</v>
      </c>
      <c r="E48" s="97">
        <f t="shared" ref="E48:V48" si="11">E49+E50</f>
        <v>346500</v>
      </c>
      <c r="F48" s="97">
        <f t="shared" si="11"/>
        <v>577051.58000000007</v>
      </c>
      <c r="G48" s="97">
        <f t="shared" si="11"/>
        <v>147.68469616246497</v>
      </c>
      <c r="H48" s="97">
        <f t="shared" si="11"/>
        <v>536.77264825686541</v>
      </c>
      <c r="I48" s="97">
        <f t="shared" si="11"/>
        <v>438523.86</v>
      </c>
      <c r="J48" s="97">
        <f t="shared" si="11"/>
        <v>1161.9856425797673</v>
      </c>
      <c r="K48" s="97">
        <f t="shared" si="11"/>
        <v>0</v>
      </c>
      <c r="L48" s="97">
        <f t="shared" si="11"/>
        <v>0</v>
      </c>
      <c r="M48" s="97">
        <f t="shared" si="11"/>
        <v>0</v>
      </c>
      <c r="N48" s="97">
        <f t="shared" si="11"/>
        <v>0</v>
      </c>
      <c r="O48" s="97">
        <f t="shared" si="11"/>
        <v>0</v>
      </c>
      <c r="P48" s="97">
        <f t="shared" si="11"/>
        <v>0</v>
      </c>
      <c r="Q48" s="97">
        <f t="shared" si="11"/>
        <v>1910000</v>
      </c>
      <c r="R48" s="97">
        <f t="shared" si="11"/>
        <v>1910000</v>
      </c>
      <c r="S48" s="97">
        <f t="shared" si="11"/>
        <v>577051.58000000007</v>
      </c>
      <c r="T48" s="97">
        <f t="shared" si="11"/>
        <v>147.68469616246497</v>
      </c>
      <c r="U48" s="97">
        <f t="shared" si="11"/>
        <v>438523.86</v>
      </c>
      <c r="V48" s="97">
        <f t="shared" si="11"/>
        <v>1161.9856425797673</v>
      </c>
    </row>
    <row r="49" spans="1:22" s="107" customFormat="1" ht="239.25" customHeight="1" x14ac:dyDescent="0.95">
      <c r="A49" s="102" t="s">
        <v>63</v>
      </c>
      <c r="B49" s="103" t="s">
        <v>67</v>
      </c>
      <c r="C49" s="116">
        <v>210000</v>
      </c>
      <c r="D49" s="116">
        <v>210000</v>
      </c>
      <c r="E49" s="116">
        <v>63500</v>
      </c>
      <c r="F49" s="116">
        <v>272519.15000000002</v>
      </c>
      <c r="G49" s="105">
        <f t="shared" si="6"/>
        <v>129.7710238095238</v>
      </c>
      <c r="H49" s="105">
        <f t="shared" si="7"/>
        <v>429.16401574803149</v>
      </c>
      <c r="I49" s="106">
        <v>25040</v>
      </c>
      <c r="J49" s="105">
        <f t="shared" si="0"/>
        <v>1088.3352635782749</v>
      </c>
      <c r="K49" s="106"/>
      <c r="L49" s="105"/>
      <c r="M49" s="105"/>
      <c r="N49" s="97"/>
      <c r="O49" s="106"/>
      <c r="P49" s="97"/>
      <c r="Q49" s="105">
        <f t="shared" si="9"/>
        <v>210000</v>
      </c>
      <c r="R49" s="105">
        <f t="shared" si="9"/>
        <v>210000</v>
      </c>
      <c r="S49" s="105">
        <f t="shared" si="2"/>
        <v>272519.15000000002</v>
      </c>
      <c r="T49" s="105">
        <f t="shared" si="3"/>
        <v>129.7710238095238</v>
      </c>
      <c r="U49" s="106">
        <f>I49+O49</f>
        <v>25040</v>
      </c>
      <c r="V49" s="105">
        <f t="shared" si="5"/>
        <v>1088.3352635782749</v>
      </c>
    </row>
    <row r="50" spans="1:22" s="107" customFormat="1" ht="68.25" x14ac:dyDescent="0.95">
      <c r="A50" s="102" t="s">
        <v>48</v>
      </c>
      <c r="B50" s="103" t="s">
        <v>49</v>
      </c>
      <c r="C50" s="117">
        <v>1700000</v>
      </c>
      <c r="D50" s="117">
        <v>1700000</v>
      </c>
      <c r="E50" s="117">
        <v>283000</v>
      </c>
      <c r="F50" s="117">
        <v>304532.43</v>
      </c>
      <c r="G50" s="105">
        <f t="shared" si="6"/>
        <v>17.913672352941177</v>
      </c>
      <c r="H50" s="105">
        <f t="shared" si="7"/>
        <v>107.60863250883392</v>
      </c>
      <c r="I50" s="106">
        <v>413483.86</v>
      </c>
      <c r="J50" s="105">
        <f t="shared" si="0"/>
        <v>73.650379001492354</v>
      </c>
      <c r="K50" s="106"/>
      <c r="L50" s="105"/>
      <c r="M50" s="105"/>
      <c r="N50" s="97"/>
      <c r="O50" s="106"/>
      <c r="P50" s="97"/>
      <c r="Q50" s="105">
        <f t="shared" si="9"/>
        <v>1700000</v>
      </c>
      <c r="R50" s="105">
        <f t="shared" si="9"/>
        <v>1700000</v>
      </c>
      <c r="S50" s="105">
        <f t="shared" si="2"/>
        <v>304532.43</v>
      </c>
      <c r="T50" s="105">
        <f t="shared" si="3"/>
        <v>17.913672352941177</v>
      </c>
      <c r="U50" s="106">
        <f t="shared" si="4"/>
        <v>413483.86</v>
      </c>
      <c r="V50" s="105">
        <f t="shared" si="5"/>
        <v>73.650379001492354</v>
      </c>
    </row>
    <row r="51" spans="1:22" s="99" customFormat="1" ht="270" x14ac:dyDescent="0.9">
      <c r="A51" s="95" t="s">
        <v>12</v>
      </c>
      <c r="B51" s="101" t="s">
        <v>68</v>
      </c>
      <c r="C51" s="97">
        <f>C52+C53+C54</f>
        <v>9795000</v>
      </c>
      <c r="D51" s="97">
        <f>D52+D53+D54</f>
        <v>9795000</v>
      </c>
      <c r="E51" s="97">
        <f>E52+E53+E54</f>
        <v>2508400</v>
      </c>
      <c r="F51" s="97">
        <f>F52+F53+F54</f>
        <v>2965954.5</v>
      </c>
      <c r="G51" s="97">
        <f t="shared" si="6"/>
        <v>30.280290964777951</v>
      </c>
      <c r="H51" s="97">
        <f t="shared" si="7"/>
        <v>118.2408906075586</v>
      </c>
      <c r="I51" s="98">
        <f>I52+I53+I54</f>
        <v>2508870.2400000002</v>
      </c>
      <c r="J51" s="97">
        <f t="shared" si="0"/>
        <v>118.21872860192242</v>
      </c>
      <c r="K51" s="98"/>
      <c r="L51" s="97"/>
      <c r="M51" s="97"/>
      <c r="N51" s="97"/>
      <c r="O51" s="98"/>
      <c r="P51" s="97"/>
      <c r="Q51" s="97">
        <f t="shared" si="9"/>
        <v>9795000</v>
      </c>
      <c r="R51" s="97">
        <f t="shared" si="9"/>
        <v>9795000</v>
      </c>
      <c r="S51" s="97">
        <f t="shared" si="2"/>
        <v>2965954.5</v>
      </c>
      <c r="T51" s="97">
        <f t="shared" si="3"/>
        <v>30.280290964777951</v>
      </c>
      <c r="U51" s="98">
        <f t="shared" si="4"/>
        <v>2508870.2400000002</v>
      </c>
      <c r="V51" s="97">
        <f t="shared" si="5"/>
        <v>118.21872860192242</v>
      </c>
    </row>
    <row r="52" spans="1:22" s="99" customFormat="1" ht="135" x14ac:dyDescent="0.9">
      <c r="A52" s="95" t="s">
        <v>82</v>
      </c>
      <c r="B52" s="101" t="s">
        <v>83</v>
      </c>
      <c r="C52" s="118">
        <v>8520000</v>
      </c>
      <c r="D52" s="118">
        <v>8520000</v>
      </c>
      <c r="E52" s="118">
        <v>2215400</v>
      </c>
      <c r="F52" s="118">
        <v>2641269.4500000002</v>
      </c>
      <c r="G52" s="97">
        <f t="shared" si="6"/>
        <v>31.000815140845074</v>
      </c>
      <c r="H52" s="97">
        <f t="shared" si="7"/>
        <v>119.22314029069243</v>
      </c>
      <c r="I52" s="98">
        <v>2177850.46</v>
      </c>
      <c r="J52" s="97">
        <f t="shared" si="0"/>
        <v>121.27873325150158</v>
      </c>
      <c r="K52" s="98"/>
      <c r="L52" s="97"/>
      <c r="M52" s="97"/>
      <c r="N52" s="97"/>
      <c r="O52" s="98"/>
      <c r="P52" s="97"/>
      <c r="Q52" s="97">
        <f t="shared" si="9"/>
        <v>8520000</v>
      </c>
      <c r="R52" s="97">
        <f t="shared" si="9"/>
        <v>8520000</v>
      </c>
      <c r="S52" s="97">
        <f t="shared" si="2"/>
        <v>2641269.4500000002</v>
      </c>
      <c r="T52" s="97">
        <f t="shared" si="3"/>
        <v>31.000815140845074</v>
      </c>
      <c r="U52" s="98">
        <f t="shared" si="4"/>
        <v>2177850.46</v>
      </c>
      <c r="V52" s="97">
        <f t="shared" si="5"/>
        <v>121.27873325150158</v>
      </c>
    </row>
    <row r="53" spans="1:22" s="107" customFormat="1" ht="270" x14ac:dyDescent="0.95">
      <c r="A53" s="95" t="s">
        <v>31</v>
      </c>
      <c r="B53" s="101" t="s">
        <v>64</v>
      </c>
      <c r="C53" s="119">
        <v>1050000</v>
      </c>
      <c r="D53" s="119">
        <v>1050000</v>
      </c>
      <c r="E53" s="119">
        <v>222000</v>
      </c>
      <c r="F53" s="119">
        <v>250586.15</v>
      </c>
      <c r="G53" s="97">
        <f t="shared" si="6"/>
        <v>23.865347619047618</v>
      </c>
      <c r="H53" s="97">
        <f t="shared" si="7"/>
        <v>112.87664414414414</v>
      </c>
      <c r="I53" s="98">
        <v>281518.37</v>
      </c>
      <c r="J53" s="97">
        <f t="shared" si="0"/>
        <v>89.012361786550557</v>
      </c>
      <c r="K53" s="98"/>
      <c r="L53" s="97"/>
      <c r="M53" s="97"/>
      <c r="N53" s="97"/>
      <c r="O53" s="98"/>
      <c r="P53" s="97"/>
      <c r="Q53" s="97">
        <f t="shared" si="9"/>
        <v>1050000</v>
      </c>
      <c r="R53" s="97">
        <f t="shared" si="9"/>
        <v>1050000</v>
      </c>
      <c r="S53" s="97">
        <f t="shared" si="2"/>
        <v>250586.15</v>
      </c>
      <c r="T53" s="97">
        <f t="shared" si="3"/>
        <v>23.865347619047618</v>
      </c>
      <c r="U53" s="98">
        <f>I53+O53</f>
        <v>281518.37</v>
      </c>
      <c r="V53" s="97">
        <f t="shared" si="5"/>
        <v>89.012361786550557</v>
      </c>
    </row>
    <row r="54" spans="1:22" s="107" customFormat="1" ht="68.25" x14ac:dyDescent="0.95">
      <c r="A54" s="95" t="s">
        <v>14</v>
      </c>
      <c r="B54" s="96" t="s">
        <v>13</v>
      </c>
      <c r="C54" s="120">
        <v>225000</v>
      </c>
      <c r="D54" s="120">
        <v>225000</v>
      </c>
      <c r="E54" s="120">
        <v>71000</v>
      </c>
      <c r="F54" s="120">
        <v>74098.899999999994</v>
      </c>
      <c r="G54" s="97">
        <f>F54/D54*100</f>
        <v>32.932844444444441</v>
      </c>
      <c r="H54" s="97">
        <f t="shared" si="7"/>
        <v>104.36464788732394</v>
      </c>
      <c r="I54" s="98">
        <v>49501.41</v>
      </c>
      <c r="J54" s="97">
        <f t="shared" si="0"/>
        <v>149.69048356400353</v>
      </c>
      <c r="K54" s="98"/>
      <c r="L54" s="97"/>
      <c r="M54" s="97"/>
      <c r="N54" s="97"/>
      <c r="O54" s="98"/>
      <c r="P54" s="97"/>
      <c r="Q54" s="97">
        <f t="shared" si="9"/>
        <v>225000</v>
      </c>
      <c r="R54" s="97">
        <f t="shared" si="9"/>
        <v>225000</v>
      </c>
      <c r="S54" s="97">
        <f t="shared" si="2"/>
        <v>74098.899999999994</v>
      </c>
      <c r="T54" s="97">
        <f t="shared" si="3"/>
        <v>32.932844444444441</v>
      </c>
      <c r="U54" s="98">
        <f t="shared" si="4"/>
        <v>49501.41</v>
      </c>
      <c r="V54" s="97">
        <f t="shared" si="5"/>
        <v>149.69048356400353</v>
      </c>
    </row>
    <row r="55" spans="1:22" s="99" customFormat="1" ht="67.5" x14ac:dyDescent="0.9">
      <c r="A55" s="95" t="s">
        <v>44</v>
      </c>
      <c r="B55" s="101" t="s">
        <v>40</v>
      </c>
      <c r="C55" s="97">
        <f>C56</f>
        <v>1775700</v>
      </c>
      <c r="D55" s="97">
        <f>D56</f>
        <v>1775700</v>
      </c>
      <c r="E55" s="97">
        <f>E56</f>
        <v>457700</v>
      </c>
      <c r="F55" s="97">
        <f>F56</f>
        <v>498579.34</v>
      </c>
      <c r="G55" s="97">
        <f>F55/D55*100</f>
        <v>28.077903925212595</v>
      </c>
      <c r="H55" s="97">
        <f t="shared" si="7"/>
        <v>108.93147039545555</v>
      </c>
      <c r="I55" s="98">
        <f>I56</f>
        <v>809738.38</v>
      </c>
      <c r="J55" s="97">
        <f t="shared" si="0"/>
        <v>61.572892222300247</v>
      </c>
      <c r="K55" s="98">
        <f>K56</f>
        <v>0</v>
      </c>
      <c r="L55" s="98">
        <f>L56</f>
        <v>0</v>
      </c>
      <c r="M55" s="98">
        <f>M56</f>
        <v>32670.9</v>
      </c>
      <c r="N55" s="97"/>
      <c r="O55" s="98">
        <f>O56+1862.4</f>
        <v>73783.37</v>
      </c>
      <c r="P55" s="97">
        <f t="shared" ref="P55:P63" si="12">M55/O55*100</f>
        <v>44.279490080217265</v>
      </c>
      <c r="Q55" s="97">
        <f t="shared" si="9"/>
        <v>1775700</v>
      </c>
      <c r="R55" s="97">
        <f t="shared" si="9"/>
        <v>1775700</v>
      </c>
      <c r="S55" s="97">
        <f t="shared" si="2"/>
        <v>531250.24</v>
      </c>
      <c r="T55" s="97">
        <f t="shared" si="3"/>
        <v>29.917792419890748</v>
      </c>
      <c r="U55" s="98">
        <f>I55+O55</f>
        <v>883521.75</v>
      </c>
      <c r="V55" s="97">
        <f t="shared" si="5"/>
        <v>60.128711036259155</v>
      </c>
    </row>
    <row r="56" spans="1:22" s="107" customFormat="1" ht="68.25" x14ac:dyDescent="0.95">
      <c r="A56" s="102" t="s">
        <v>52</v>
      </c>
      <c r="B56" s="103" t="s">
        <v>49</v>
      </c>
      <c r="C56" s="121">
        <v>1775700</v>
      </c>
      <c r="D56" s="121">
        <v>1775700</v>
      </c>
      <c r="E56" s="121">
        <v>457700</v>
      </c>
      <c r="F56" s="121">
        <v>498579.34</v>
      </c>
      <c r="G56" s="105">
        <f>F56/D56*100</f>
        <v>28.077903925212595</v>
      </c>
      <c r="H56" s="105">
        <f t="shared" si="7"/>
        <v>108.93147039545555</v>
      </c>
      <c r="I56" s="106">
        <v>809738.38</v>
      </c>
      <c r="J56" s="105">
        <f>F56/I56*100</f>
        <v>61.572892222300247</v>
      </c>
      <c r="K56" s="106">
        <v>0</v>
      </c>
      <c r="L56" s="105">
        <v>0</v>
      </c>
      <c r="M56" s="122">
        <v>32670.9</v>
      </c>
      <c r="N56" s="97"/>
      <c r="O56" s="106">
        <v>71920.97</v>
      </c>
      <c r="P56" s="97">
        <f t="shared" si="12"/>
        <v>45.426111466516652</v>
      </c>
      <c r="Q56" s="105">
        <f t="shared" si="9"/>
        <v>1775700</v>
      </c>
      <c r="R56" s="105">
        <f t="shared" si="9"/>
        <v>1775700</v>
      </c>
      <c r="S56" s="105">
        <f t="shared" si="2"/>
        <v>531250.24</v>
      </c>
      <c r="T56" s="105">
        <f t="shared" si="3"/>
        <v>29.917792419890748</v>
      </c>
      <c r="U56" s="106">
        <f t="shared" si="4"/>
        <v>881659.35</v>
      </c>
      <c r="V56" s="105">
        <f t="shared" si="5"/>
        <v>60.255725751674952</v>
      </c>
    </row>
    <row r="57" spans="1:22" s="99" customFormat="1" ht="135" x14ac:dyDescent="0.9">
      <c r="A57" s="95" t="s">
        <v>50</v>
      </c>
      <c r="B57" s="101" t="s">
        <v>51</v>
      </c>
      <c r="C57" s="97"/>
      <c r="D57" s="97"/>
      <c r="E57" s="97"/>
      <c r="F57" s="97"/>
      <c r="G57" s="97"/>
      <c r="H57" s="97"/>
      <c r="I57" s="98"/>
      <c r="J57" s="97"/>
      <c r="K57" s="98">
        <v>13063100</v>
      </c>
      <c r="L57" s="98">
        <v>13063100</v>
      </c>
      <c r="M57" s="97">
        <v>4256765.0999999996</v>
      </c>
      <c r="N57" s="97">
        <f t="shared" ref="N57:N63" si="13">M57/L57*100</f>
        <v>32.586178625288021</v>
      </c>
      <c r="O57" s="98">
        <v>4131868.56</v>
      </c>
      <c r="P57" s="97">
        <f t="shared" si="12"/>
        <v>103.02276169210958</v>
      </c>
      <c r="Q57" s="97">
        <f t="shared" si="9"/>
        <v>13063100</v>
      </c>
      <c r="R57" s="97">
        <f t="shared" si="9"/>
        <v>13063100</v>
      </c>
      <c r="S57" s="97">
        <f t="shared" si="2"/>
        <v>4256765.0999999996</v>
      </c>
      <c r="T57" s="97">
        <f t="shared" si="3"/>
        <v>32.586178625288021</v>
      </c>
      <c r="U57" s="98">
        <f t="shared" si="4"/>
        <v>4131868.56</v>
      </c>
      <c r="V57" s="97">
        <f t="shared" si="5"/>
        <v>103.02276169210958</v>
      </c>
    </row>
    <row r="58" spans="1:22" s="99" customFormat="1" ht="67.5" x14ac:dyDescent="0.9">
      <c r="A58" s="95" t="s">
        <v>15</v>
      </c>
      <c r="B58" s="101" t="s">
        <v>16</v>
      </c>
      <c r="C58" s="97">
        <f>C60++C61</f>
        <v>0</v>
      </c>
      <c r="D58" s="97">
        <f t="shared" ref="D58:O58" si="14">D60++D61</f>
        <v>0</v>
      </c>
      <c r="E58" s="97">
        <f t="shared" si="14"/>
        <v>0</v>
      </c>
      <c r="F58" s="97">
        <f>F60++F61+F59</f>
        <v>6780.71</v>
      </c>
      <c r="G58" s="97">
        <f t="shared" si="14"/>
        <v>0</v>
      </c>
      <c r="H58" s="97">
        <f t="shared" si="14"/>
        <v>0</v>
      </c>
      <c r="I58" s="97">
        <f>I60++I61+I59</f>
        <v>0</v>
      </c>
      <c r="J58" s="97">
        <f t="shared" si="14"/>
        <v>0</v>
      </c>
      <c r="K58" s="97">
        <f t="shared" si="14"/>
        <v>15500000</v>
      </c>
      <c r="L58" s="97">
        <f>L60++L61</f>
        <v>15500000</v>
      </c>
      <c r="M58" s="97">
        <f t="shared" si="14"/>
        <v>12997320.02</v>
      </c>
      <c r="N58" s="97">
        <f t="shared" si="13"/>
        <v>83.853677548387097</v>
      </c>
      <c r="O58" s="97">
        <f t="shared" si="14"/>
        <v>4767887.09</v>
      </c>
      <c r="P58" s="97">
        <f t="shared" si="12"/>
        <v>272.60125448985832</v>
      </c>
      <c r="Q58" s="97">
        <f>C58+K58</f>
        <v>15500000</v>
      </c>
      <c r="R58" s="97">
        <f>D58+L58</f>
        <v>15500000</v>
      </c>
      <c r="S58" s="97">
        <f>F58+M58</f>
        <v>13004100.73</v>
      </c>
      <c r="T58" s="97">
        <f>S58/R58*100</f>
        <v>83.89742406451613</v>
      </c>
      <c r="U58" s="97">
        <f>I58+O58</f>
        <v>4767887.09</v>
      </c>
      <c r="V58" s="97">
        <f>S58/U58*100</f>
        <v>272.74347073516793</v>
      </c>
    </row>
    <row r="59" spans="1:22" s="99" customFormat="1" ht="135" x14ac:dyDescent="0.9">
      <c r="A59" s="95" t="s">
        <v>232</v>
      </c>
      <c r="B59" s="101" t="s">
        <v>233</v>
      </c>
      <c r="C59" s="97"/>
      <c r="D59" s="97"/>
      <c r="E59" s="97"/>
      <c r="F59" s="97">
        <v>6780.71</v>
      </c>
      <c r="G59" s="97"/>
      <c r="H59" s="97"/>
      <c r="I59" s="97">
        <v>0</v>
      </c>
      <c r="J59" s="97"/>
      <c r="K59" s="97">
        <f t="shared" ref="K59:P59" si="15">K60</f>
        <v>3500000</v>
      </c>
      <c r="L59" s="97">
        <f t="shared" si="15"/>
        <v>3500000</v>
      </c>
      <c r="M59" s="97">
        <f t="shared" si="15"/>
        <v>10001050</v>
      </c>
      <c r="N59" s="97">
        <f t="shared" si="15"/>
        <v>285.7442857142857</v>
      </c>
      <c r="O59" s="97">
        <f t="shared" si="15"/>
        <v>109330.8</v>
      </c>
      <c r="P59" s="97">
        <f t="shared" si="15"/>
        <v>9147.5137838559676</v>
      </c>
      <c r="Q59" s="97">
        <f t="shared" ref="Q59:R69" si="16">C59+K59</f>
        <v>3500000</v>
      </c>
      <c r="R59" s="97">
        <f t="shared" si="16"/>
        <v>3500000</v>
      </c>
      <c r="S59" s="97">
        <f>F59+M59</f>
        <v>10007830.710000001</v>
      </c>
      <c r="T59" s="97">
        <f>F59+N59</f>
        <v>7066.454285714286</v>
      </c>
      <c r="U59" s="97">
        <f>I59+O59</f>
        <v>109330.8</v>
      </c>
      <c r="V59" s="97">
        <f>H59+P59</f>
        <v>9147.5137838559676</v>
      </c>
    </row>
    <row r="60" spans="1:22" s="99" customFormat="1" ht="270" x14ac:dyDescent="0.9">
      <c r="A60" s="95" t="s">
        <v>41</v>
      </c>
      <c r="B60" s="101" t="s">
        <v>70</v>
      </c>
      <c r="C60" s="97"/>
      <c r="D60" s="97"/>
      <c r="E60" s="97"/>
      <c r="F60" s="97"/>
      <c r="G60" s="97"/>
      <c r="H60" s="97"/>
      <c r="I60" s="98"/>
      <c r="J60" s="97"/>
      <c r="K60" s="98">
        <v>3500000</v>
      </c>
      <c r="L60" s="97">
        <v>3500000</v>
      </c>
      <c r="M60" s="97">
        <v>10001050</v>
      </c>
      <c r="N60" s="97">
        <f t="shared" si="13"/>
        <v>285.7442857142857</v>
      </c>
      <c r="O60" s="98">
        <v>109330.8</v>
      </c>
      <c r="P60" s="97">
        <f t="shared" si="12"/>
        <v>9147.5137838559676</v>
      </c>
      <c r="Q60" s="97">
        <f t="shared" si="16"/>
        <v>3500000</v>
      </c>
      <c r="R60" s="97">
        <f t="shared" si="16"/>
        <v>3500000</v>
      </c>
      <c r="S60" s="97">
        <f>F60+M60</f>
        <v>10001050</v>
      </c>
      <c r="T60" s="97">
        <f t="shared" si="3"/>
        <v>285.7442857142857</v>
      </c>
      <c r="U60" s="98">
        <f>I60+O60</f>
        <v>109330.8</v>
      </c>
      <c r="V60" s="97">
        <f t="shared" si="5"/>
        <v>9147.5137838559676</v>
      </c>
    </row>
    <row r="61" spans="1:22" s="107" customFormat="1" ht="135" x14ac:dyDescent="0.95">
      <c r="A61" s="95" t="s">
        <v>17</v>
      </c>
      <c r="B61" s="101" t="s">
        <v>65</v>
      </c>
      <c r="C61" s="97"/>
      <c r="D61" s="97"/>
      <c r="E61" s="97"/>
      <c r="F61" s="97"/>
      <c r="G61" s="97"/>
      <c r="H61" s="97"/>
      <c r="I61" s="98">
        <f>I62</f>
        <v>0</v>
      </c>
      <c r="J61" s="97">
        <f>J62</f>
        <v>0</v>
      </c>
      <c r="K61" s="97">
        <f>K62</f>
        <v>12000000</v>
      </c>
      <c r="L61" s="97">
        <f>L62</f>
        <v>12000000</v>
      </c>
      <c r="M61" s="97">
        <f>M62</f>
        <v>2996270.02</v>
      </c>
      <c r="N61" s="97">
        <f t="shared" si="13"/>
        <v>24.968916833333331</v>
      </c>
      <c r="O61" s="98">
        <f>O62</f>
        <v>4658556.29</v>
      </c>
      <c r="P61" s="97">
        <f t="shared" si="12"/>
        <v>64.317566075819599</v>
      </c>
      <c r="Q61" s="97">
        <f t="shared" si="16"/>
        <v>12000000</v>
      </c>
      <c r="R61" s="97">
        <f t="shared" si="16"/>
        <v>12000000</v>
      </c>
      <c r="S61" s="97">
        <f t="shared" si="2"/>
        <v>2996270.02</v>
      </c>
      <c r="T61" s="97">
        <f t="shared" si="3"/>
        <v>24.968916833333331</v>
      </c>
      <c r="U61" s="98">
        <f t="shared" si="4"/>
        <v>4658556.29</v>
      </c>
      <c r="V61" s="97">
        <f t="shared" si="5"/>
        <v>64.317566075819599</v>
      </c>
    </row>
    <row r="62" spans="1:22" s="99" customFormat="1" ht="68.25" x14ac:dyDescent="0.9">
      <c r="A62" s="102" t="s">
        <v>18</v>
      </c>
      <c r="B62" s="103" t="s">
        <v>66</v>
      </c>
      <c r="C62" s="123"/>
      <c r="D62" s="123"/>
      <c r="E62" s="123"/>
      <c r="F62" s="123"/>
      <c r="G62" s="105"/>
      <c r="H62" s="105"/>
      <c r="I62" s="106"/>
      <c r="J62" s="105"/>
      <c r="K62" s="106">
        <v>12000000</v>
      </c>
      <c r="L62" s="105">
        <v>12000000</v>
      </c>
      <c r="M62" s="124">
        <v>2996270.02</v>
      </c>
      <c r="N62" s="105">
        <f>M62/L62*100</f>
        <v>24.968916833333331</v>
      </c>
      <c r="O62" s="106">
        <v>4658556.29</v>
      </c>
      <c r="P62" s="105">
        <f t="shared" si="12"/>
        <v>64.317566075819599</v>
      </c>
      <c r="Q62" s="105">
        <f t="shared" si="16"/>
        <v>12000000</v>
      </c>
      <c r="R62" s="105">
        <f t="shared" si="16"/>
        <v>12000000</v>
      </c>
      <c r="S62" s="105">
        <f t="shared" si="2"/>
        <v>2996270.02</v>
      </c>
      <c r="T62" s="105">
        <f t="shared" si="3"/>
        <v>24.968916833333331</v>
      </c>
      <c r="U62" s="106">
        <f t="shared" si="4"/>
        <v>4658556.29</v>
      </c>
      <c r="V62" s="105">
        <f t="shared" si="5"/>
        <v>64.317566075819599</v>
      </c>
    </row>
    <row r="63" spans="1:22" s="129" customFormat="1" ht="135" x14ac:dyDescent="0.95">
      <c r="A63" s="125"/>
      <c r="B63" s="126" t="s">
        <v>188</v>
      </c>
      <c r="C63" s="127">
        <f>C12+C47+C58</f>
        <v>695235700</v>
      </c>
      <c r="D63" s="127">
        <f>D12+D47+D58</f>
        <v>695235700</v>
      </c>
      <c r="E63" s="127">
        <f>E12+E47+E58</f>
        <v>151848066</v>
      </c>
      <c r="F63" s="127">
        <f>F12+F47+F58</f>
        <v>160683689.78</v>
      </c>
      <c r="G63" s="128">
        <f t="shared" si="6"/>
        <v>23.1121171970887</v>
      </c>
      <c r="H63" s="128">
        <f t="shared" si="7"/>
        <v>105.81872658160822</v>
      </c>
      <c r="I63" s="128">
        <f>I12+I47+I58</f>
        <v>214202371.89999998</v>
      </c>
      <c r="J63" s="128">
        <f t="shared" si="0"/>
        <v>75.014897526445196</v>
      </c>
      <c r="K63" s="127">
        <f>K12+K47+K58</f>
        <v>29063100</v>
      </c>
      <c r="L63" s="127">
        <f>L12+L47+L58+L78</f>
        <v>29063100</v>
      </c>
      <c r="M63" s="127">
        <f>M12+M47+M58+M78</f>
        <v>17489419.739999998</v>
      </c>
      <c r="N63" s="128">
        <f t="shared" si="13"/>
        <v>60.177406195484991</v>
      </c>
      <c r="O63" s="128">
        <f>O12+O47+O58+O79</f>
        <v>9114083.1600000001</v>
      </c>
      <c r="P63" s="128">
        <f t="shared" si="12"/>
        <v>191.89444986367667</v>
      </c>
      <c r="Q63" s="128">
        <f>C63+K63</f>
        <v>724298800</v>
      </c>
      <c r="R63" s="128">
        <f>D63+L63</f>
        <v>724298800</v>
      </c>
      <c r="S63" s="128">
        <f>F63+M63</f>
        <v>178173109.52000001</v>
      </c>
      <c r="T63" s="128">
        <f>S63/R63*100</f>
        <v>24.599393167571176</v>
      </c>
      <c r="U63" s="128">
        <f>I63+O63</f>
        <v>223316455.05999997</v>
      </c>
      <c r="V63" s="128">
        <f>S63/U63*100</f>
        <v>79.785033965423196</v>
      </c>
    </row>
    <row r="64" spans="1:22" s="107" customFormat="1" ht="68.25" x14ac:dyDescent="0.95">
      <c r="A64" s="95" t="s">
        <v>34</v>
      </c>
      <c r="B64" s="101" t="s">
        <v>33</v>
      </c>
      <c r="C64" s="130">
        <f>C65</f>
        <v>354470500</v>
      </c>
      <c r="D64" s="130">
        <f>D65</f>
        <v>349442643</v>
      </c>
      <c r="E64" s="130">
        <f>E65</f>
        <v>80656843</v>
      </c>
      <c r="F64" s="130">
        <f>F65</f>
        <v>80068131.680000007</v>
      </c>
      <c r="G64" s="97">
        <f t="shared" si="6"/>
        <v>22.913096979981347</v>
      </c>
      <c r="H64" s="97">
        <f t="shared" si="7"/>
        <v>99.270103691016033</v>
      </c>
      <c r="I64" s="98">
        <f>I66+I68+I72+I70</f>
        <v>72663817.840000004</v>
      </c>
      <c r="J64" s="97">
        <f t="shared" si="0"/>
        <v>110.18982219775972</v>
      </c>
      <c r="K64" s="98">
        <f>K66+K68+K72+K70</f>
        <v>0</v>
      </c>
      <c r="L64" s="98">
        <f>L66+L68+L72+L70</f>
        <v>440032</v>
      </c>
      <c r="M64" s="98">
        <f>M66+M68+M72+M70</f>
        <v>0</v>
      </c>
      <c r="N64" s="97"/>
      <c r="O64" s="98">
        <f>O65+O68+O70+O72</f>
        <v>180000</v>
      </c>
      <c r="P64" s="97"/>
      <c r="Q64" s="97">
        <f t="shared" si="16"/>
        <v>354470500</v>
      </c>
      <c r="R64" s="97">
        <f t="shared" si="16"/>
        <v>349882675</v>
      </c>
      <c r="S64" s="97">
        <f t="shared" si="2"/>
        <v>80068131.680000007</v>
      </c>
      <c r="T64" s="97">
        <f t="shared" si="3"/>
        <v>22.884280189066235</v>
      </c>
      <c r="U64" s="98">
        <f t="shared" si="4"/>
        <v>72843817.840000004</v>
      </c>
      <c r="V64" s="97">
        <f t="shared" si="5"/>
        <v>109.91753872081233</v>
      </c>
    </row>
    <row r="65" spans="1:22" s="99" customFormat="1" ht="135" x14ac:dyDescent="0.9">
      <c r="A65" s="95" t="s">
        <v>179</v>
      </c>
      <c r="B65" s="101" t="s">
        <v>180</v>
      </c>
      <c r="C65" s="130">
        <f>C66+C68+C72+C70</f>
        <v>354470500</v>
      </c>
      <c r="D65" s="130">
        <f>D66+D68+D72+D70</f>
        <v>349442643</v>
      </c>
      <c r="E65" s="130">
        <f>E66+E68+E72+E70</f>
        <v>80656843</v>
      </c>
      <c r="F65" s="130">
        <f>F66+F68+F72+F70</f>
        <v>80068131.680000007</v>
      </c>
      <c r="G65" s="97">
        <f t="shared" si="6"/>
        <v>22.913096979981347</v>
      </c>
      <c r="H65" s="97">
        <f t="shared" si="7"/>
        <v>99.270103691016033</v>
      </c>
      <c r="I65" s="131">
        <f>I66+I68+I72</f>
        <v>72663817.840000004</v>
      </c>
      <c r="J65" s="97">
        <f t="shared" si="0"/>
        <v>110.18982219775972</v>
      </c>
      <c r="K65" s="131"/>
      <c r="L65" s="130"/>
      <c r="M65" s="130"/>
      <c r="N65" s="97"/>
      <c r="O65" s="98"/>
      <c r="P65" s="97"/>
      <c r="Q65" s="97">
        <f t="shared" si="16"/>
        <v>354470500</v>
      </c>
      <c r="R65" s="97">
        <f t="shared" si="16"/>
        <v>349442643</v>
      </c>
      <c r="S65" s="97">
        <f t="shared" si="2"/>
        <v>80068131.680000007</v>
      </c>
      <c r="T65" s="97">
        <f t="shared" si="3"/>
        <v>22.913096979981347</v>
      </c>
      <c r="U65" s="98">
        <f t="shared" si="4"/>
        <v>72663817.840000004</v>
      </c>
      <c r="V65" s="97">
        <f t="shared" si="5"/>
        <v>110.18982219775972</v>
      </c>
    </row>
    <row r="66" spans="1:22" s="107" customFormat="1" ht="135" x14ac:dyDescent="0.95">
      <c r="A66" s="95" t="s">
        <v>19</v>
      </c>
      <c r="B66" s="101" t="s">
        <v>112</v>
      </c>
      <c r="C66" s="130">
        <f>C67</f>
        <v>88567200</v>
      </c>
      <c r="D66" s="130">
        <f>D67</f>
        <v>88567200</v>
      </c>
      <c r="E66" s="130">
        <f>E67</f>
        <v>22141800</v>
      </c>
      <c r="F66" s="130">
        <f>F67</f>
        <v>22141800</v>
      </c>
      <c r="G66" s="97">
        <f t="shared" si="6"/>
        <v>25</v>
      </c>
      <c r="H66" s="97">
        <f t="shared" si="7"/>
        <v>100</v>
      </c>
      <c r="I66" s="98">
        <f>I67</f>
        <v>18955200</v>
      </c>
      <c r="J66" s="97">
        <f t="shared" si="0"/>
        <v>116.81121802988099</v>
      </c>
      <c r="K66" s="131"/>
      <c r="L66" s="130"/>
      <c r="M66" s="130"/>
      <c r="N66" s="97"/>
      <c r="O66" s="98"/>
      <c r="P66" s="97"/>
      <c r="Q66" s="97">
        <f t="shared" si="16"/>
        <v>88567200</v>
      </c>
      <c r="R66" s="97">
        <f t="shared" si="16"/>
        <v>88567200</v>
      </c>
      <c r="S66" s="97">
        <f t="shared" si="2"/>
        <v>22141800</v>
      </c>
      <c r="T66" s="97">
        <f t="shared" si="3"/>
        <v>25</v>
      </c>
      <c r="U66" s="98">
        <f t="shared" si="4"/>
        <v>18955200</v>
      </c>
      <c r="V66" s="97">
        <f t="shared" si="5"/>
        <v>116.81121802988099</v>
      </c>
    </row>
    <row r="67" spans="1:22" s="99" customFormat="1" ht="68.25" x14ac:dyDescent="0.9">
      <c r="A67" s="102" t="s">
        <v>55</v>
      </c>
      <c r="B67" s="103" t="s">
        <v>77</v>
      </c>
      <c r="C67" s="132">
        <v>88567200</v>
      </c>
      <c r="D67" s="132">
        <v>88567200</v>
      </c>
      <c r="E67" s="132">
        <v>22141800</v>
      </c>
      <c r="F67" s="132">
        <v>22141800</v>
      </c>
      <c r="G67" s="105">
        <f t="shared" si="6"/>
        <v>25</v>
      </c>
      <c r="H67" s="105">
        <f t="shared" si="7"/>
        <v>100</v>
      </c>
      <c r="I67" s="106">
        <v>18955200</v>
      </c>
      <c r="J67" s="105">
        <f t="shared" si="0"/>
        <v>116.81121802988099</v>
      </c>
      <c r="K67" s="133"/>
      <c r="L67" s="123"/>
      <c r="M67" s="123"/>
      <c r="N67" s="105"/>
      <c r="O67" s="106"/>
      <c r="P67" s="105"/>
      <c r="Q67" s="105">
        <f t="shared" si="16"/>
        <v>88567200</v>
      </c>
      <c r="R67" s="105">
        <f t="shared" si="16"/>
        <v>88567200</v>
      </c>
      <c r="S67" s="105">
        <f t="shared" si="2"/>
        <v>22141800</v>
      </c>
      <c r="T67" s="105">
        <f t="shared" si="3"/>
        <v>25</v>
      </c>
      <c r="U67" s="106">
        <f t="shared" si="4"/>
        <v>18955200</v>
      </c>
      <c r="V67" s="105">
        <f t="shared" si="5"/>
        <v>116.81121802988099</v>
      </c>
    </row>
    <row r="68" spans="1:22" s="107" customFormat="1" ht="135" x14ac:dyDescent="0.95">
      <c r="A68" s="95" t="s">
        <v>32</v>
      </c>
      <c r="B68" s="101" t="s">
        <v>106</v>
      </c>
      <c r="C68" s="130">
        <f>C69</f>
        <v>262111400</v>
      </c>
      <c r="D68" s="130">
        <f>D69</f>
        <v>256531600</v>
      </c>
      <c r="E68" s="130">
        <f>E69</f>
        <v>57238600</v>
      </c>
      <c r="F68" s="130">
        <f>F69</f>
        <v>57238600</v>
      </c>
      <c r="G68" s="97">
        <f t="shared" si="6"/>
        <v>22.31249483494431</v>
      </c>
      <c r="H68" s="97">
        <f t="shared" si="7"/>
        <v>100</v>
      </c>
      <c r="I68" s="131">
        <f>I69</f>
        <v>52992200</v>
      </c>
      <c r="J68" s="97">
        <f t="shared" si="0"/>
        <v>108.01325478089228</v>
      </c>
      <c r="K68" s="131">
        <f t="shared" ref="K68:P68" si="17">SUM(K69:K69)</f>
        <v>0</v>
      </c>
      <c r="L68" s="131">
        <f t="shared" si="17"/>
        <v>0</v>
      </c>
      <c r="M68" s="131">
        <f t="shared" si="17"/>
        <v>0</v>
      </c>
      <c r="N68" s="131">
        <f t="shared" si="17"/>
        <v>0</v>
      </c>
      <c r="O68" s="131">
        <f t="shared" si="17"/>
        <v>0</v>
      </c>
      <c r="P68" s="131">
        <f t="shared" si="17"/>
        <v>0</v>
      </c>
      <c r="Q68" s="97">
        <f>C68+K68</f>
        <v>262111400</v>
      </c>
      <c r="R68" s="97">
        <f>D68+L68</f>
        <v>256531600</v>
      </c>
      <c r="S68" s="97">
        <f>F68+M68</f>
        <v>57238600</v>
      </c>
      <c r="T68" s="97">
        <f t="shared" si="3"/>
        <v>22.31249483494431</v>
      </c>
      <c r="U68" s="98">
        <f t="shared" si="4"/>
        <v>52992200</v>
      </c>
      <c r="V68" s="97">
        <f t="shared" si="5"/>
        <v>108.01325478089228</v>
      </c>
    </row>
    <row r="69" spans="1:22" s="99" customFormat="1" ht="136.5" x14ac:dyDescent="0.9">
      <c r="A69" s="102" t="s">
        <v>78</v>
      </c>
      <c r="B69" s="103" t="s">
        <v>79</v>
      </c>
      <c r="C69" s="134">
        <v>262111400</v>
      </c>
      <c r="D69" s="134">
        <v>256531600</v>
      </c>
      <c r="E69" s="134">
        <v>57238600</v>
      </c>
      <c r="F69" s="134">
        <v>57238600</v>
      </c>
      <c r="G69" s="105">
        <f>F69/D69*100</f>
        <v>22.31249483494431</v>
      </c>
      <c r="H69" s="105">
        <f t="shared" si="7"/>
        <v>100</v>
      </c>
      <c r="I69" s="106">
        <v>52992200</v>
      </c>
      <c r="J69" s="105">
        <f t="shared" si="0"/>
        <v>108.01325478089228</v>
      </c>
      <c r="K69" s="133"/>
      <c r="L69" s="123"/>
      <c r="M69" s="123"/>
      <c r="N69" s="105"/>
      <c r="O69" s="106"/>
      <c r="P69" s="105"/>
      <c r="Q69" s="105">
        <f t="shared" si="16"/>
        <v>262111400</v>
      </c>
      <c r="R69" s="105">
        <f t="shared" si="16"/>
        <v>256531600</v>
      </c>
      <c r="S69" s="105">
        <f>F69+M69</f>
        <v>57238600</v>
      </c>
      <c r="T69" s="105">
        <f t="shared" si="3"/>
        <v>22.31249483494431</v>
      </c>
      <c r="U69" s="106">
        <f t="shared" si="4"/>
        <v>52992200</v>
      </c>
      <c r="V69" s="105">
        <f t="shared" si="5"/>
        <v>108.01325478089228</v>
      </c>
    </row>
    <row r="70" spans="1:22" s="107" customFormat="1" ht="135" x14ac:dyDescent="0.95">
      <c r="A70" s="95" t="s">
        <v>107</v>
      </c>
      <c r="B70" s="101" t="s">
        <v>108</v>
      </c>
      <c r="C70" s="130">
        <f>C71</f>
        <v>0</v>
      </c>
      <c r="D70" s="130">
        <f t="shared" ref="D70:V70" si="18">D71</f>
        <v>116443</v>
      </c>
      <c r="E70" s="130">
        <f t="shared" si="18"/>
        <v>116443</v>
      </c>
      <c r="F70" s="130">
        <f t="shared" si="18"/>
        <v>116443</v>
      </c>
      <c r="G70" s="130">
        <f t="shared" si="18"/>
        <v>100</v>
      </c>
      <c r="H70" s="130">
        <f t="shared" si="18"/>
        <v>100</v>
      </c>
      <c r="I70" s="130">
        <f t="shared" si="18"/>
        <v>0</v>
      </c>
      <c r="J70" s="130">
        <f t="shared" si="18"/>
        <v>0</v>
      </c>
      <c r="K70" s="130">
        <f t="shared" si="18"/>
        <v>0</v>
      </c>
      <c r="L70" s="130">
        <f t="shared" si="18"/>
        <v>0</v>
      </c>
      <c r="M70" s="130">
        <f t="shared" si="18"/>
        <v>0</v>
      </c>
      <c r="N70" s="130">
        <f t="shared" si="18"/>
        <v>0</v>
      </c>
      <c r="O70" s="130">
        <f t="shared" si="18"/>
        <v>0</v>
      </c>
      <c r="P70" s="130">
        <f t="shared" si="18"/>
        <v>0</v>
      </c>
      <c r="Q70" s="130">
        <f t="shared" si="18"/>
        <v>0</v>
      </c>
      <c r="R70" s="130">
        <f t="shared" si="18"/>
        <v>116443</v>
      </c>
      <c r="S70" s="130">
        <f t="shared" si="18"/>
        <v>116443</v>
      </c>
      <c r="T70" s="130">
        <f t="shared" si="18"/>
        <v>100</v>
      </c>
      <c r="U70" s="130">
        <f t="shared" si="18"/>
        <v>0</v>
      </c>
      <c r="V70" s="130">
        <f t="shared" si="18"/>
        <v>0</v>
      </c>
    </row>
    <row r="71" spans="1:22" s="99" customFormat="1" ht="68.25" x14ac:dyDescent="0.9">
      <c r="A71" s="102" t="s">
        <v>234</v>
      </c>
      <c r="B71" s="103" t="s">
        <v>235</v>
      </c>
      <c r="C71" s="135">
        <v>0</v>
      </c>
      <c r="D71" s="135">
        <v>116443</v>
      </c>
      <c r="E71" s="135">
        <v>116443</v>
      </c>
      <c r="F71" s="135">
        <v>116443</v>
      </c>
      <c r="G71" s="105">
        <f>F71/D71*100</f>
        <v>100</v>
      </c>
      <c r="H71" s="105">
        <f>F71/E71*100</f>
        <v>100</v>
      </c>
      <c r="I71" s="106">
        <v>0</v>
      </c>
      <c r="J71" s="105"/>
      <c r="K71" s="133"/>
      <c r="L71" s="123"/>
      <c r="M71" s="123"/>
      <c r="N71" s="105"/>
      <c r="O71" s="106"/>
      <c r="P71" s="105"/>
      <c r="Q71" s="105">
        <f>C71+K71</f>
        <v>0</v>
      </c>
      <c r="R71" s="105">
        <f>D71+L71</f>
        <v>116443</v>
      </c>
      <c r="S71" s="105">
        <f>F71+M71</f>
        <v>116443</v>
      </c>
      <c r="T71" s="105">
        <f>S71/R71*100</f>
        <v>100</v>
      </c>
      <c r="U71" s="105">
        <f>I71+O71</f>
        <v>0</v>
      </c>
      <c r="V71" s="105"/>
    </row>
    <row r="72" spans="1:22" s="107" customFormat="1" ht="135" x14ac:dyDescent="0.95">
      <c r="A72" s="95" t="s">
        <v>109</v>
      </c>
      <c r="B72" s="101" t="s">
        <v>110</v>
      </c>
      <c r="C72" s="130">
        <f>SUM(C73:C77)</f>
        <v>3791900</v>
      </c>
      <c r="D72" s="130">
        <f>SUM(D73:D77)</f>
        <v>4227400</v>
      </c>
      <c r="E72" s="130">
        <f>SUM(E73:E77)</f>
        <v>1160000</v>
      </c>
      <c r="F72" s="130">
        <f>SUM(F73:F77)</f>
        <v>571288.68000000005</v>
      </c>
      <c r="G72" s="97">
        <f>F72/D72*100</f>
        <v>13.513948999384967</v>
      </c>
      <c r="H72" s="130">
        <f t="shared" ref="H72:Q72" si="19">SUM(H73:H77)</f>
        <v>78.979153704221417</v>
      </c>
      <c r="I72" s="130">
        <f t="shared" si="19"/>
        <v>716417.84</v>
      </c>
      <c r="J72" s="130">
        <f t="shared" si="19"/>
        <v>129.2616867910771</v>
      </c>
      <c r="K72" s="130">
        <f t="shared" si="19"/>
        <v>0</v>
      </c>
      <c r="L72" s="130">
        <f t="shared" si="19"/>
        <v>440032</v>
      </c>
      <c r="M72" s="130">
        <f t="shared" si="19"/>
        <v>0</v>
      </c>
      <c r="N72" s="130">
        <f t="shared" si="19"/>
        <v>0</v>
      </c>
      <c r="O72" s="130">
        <f t="shared" si="19"/>
        <v>180000</v>
      </c>
      <c r="P72" s="130">
        <f t="shared" si="19"/>
        <v>0</v>
      </c>
      <c r="Q72" s="130">
        <f t="shared" si="19"/>
        <v>3791900</v>
      </c>
      <c r="R72" s="130">
        <f>D72+L72</f>
        <v>4667432</v>
      </c>
      <c r="S72" s="130">
        <f>F72+M72</f>
        <v>571288.68000000005</v>
      </c>
      <c r="T72" s="105">
        <f t="shared" si="3"/>
        <v>12.239892943271592</v>
      </c>
      <c r="U72" s="130">
        <f>SUM(U73:U77)</f>
        <v>896417.84</v>
      </c>
      <c r="V72" s="130">
        <f>SUM(V73:V77)</f>
        <v>127.61043760488415</v>
      </c>
    </row>
    <row r="73" spans="1:22" s="107" customFormat="1" ht="273" x14ac:dyDescent="0.95">
      <c r="A73" s="102" t="s">
        <v>177</v>
      </c>
      <c r="B73" s="136" t="s">
        <v>178</v>
      </c>
      <c r="C73" s="137">
        <v>3791900</v>
      </c>
      <c r="D73" s="137">
        <v>3791900</v>
      </c>
      <c r="E73" s="137">
        <v>730000</v>
      </c>
      <c r="F73" s="137">
        <v>568632</v>
      </c>
      <c r="G73" s="105">
        <f>F73/D73*100</f>
        <v>14.995965083467391</v>
      </c>
      <c r="H73" s="105">
        <f>F73/E73*100</f>
        <v>77.894794520547947</v>
      </c>
      <c r="I73" s="106">
        <v>448908</v>
      </c>
      <c r="J73" s="105">
        <f t="shared" si="0"/>
        <v>126.67005266112432</v>
      </c>
      <c r="K73" s="133"/>
      <c r="L73" s="123"/>
      <c r="M73" s="123"/>
      <c r="N73" s="105"/>
      <c r="O73" s="106"/>
      <c r="P73" s="105"/>
      <c r="Q73" s="105">
        <f t="shared" ref="Q73:R79" si="20">C73+K73</f>
        <v>3791900</v>
      </c>
      <c r="R73" s="105">
        <f t="shared" si="20"/>
        <v>3791900</v>
      </c>
      <c r="S73" s="105">
        <f t="shared" si="2"/>
        <v>568632</v>
      </c>
      <c r="T73" s="105">
        <f t="shared" si="3"/>
        <v>14.995965083467391</v>
      </c>
      <c r="U73" s="106">
        <f t="shared" si="4"/>
        <v>448908</v>
      </c>
      <c r="V73" s="105">
        <f t="shared" si="5"/>
        <v>126.67005266112432</v>
      </c>
    </row>
    <row r="74" spans="1:22" s="107" customFormat="1" ht="273" x14ac:dyDescent="0.95">
      <c r="A74" s="102" t="s">
        <v>255</v>
      </c>
      <c r="B74" s="136" t="s">
        <v>256</v>
      </c>
      <c r="C74" s="137"/>
      <c r="D74" s="137"/>
      <c r="E74" s="137"/>
      <c r="F74" s="137"/>
      <c r="G74" s="105"/>
      <c r="H74" s="105"/>
      <c r="I74" s="106"/>
      <c r="J74" s="105"/>
      <c r="K74" s="133">
        <v>0</v>
      </c>
      <c r="L74" s="123">
        <v>440032</v>
      </c>
      <c r="M74" s="123">
        <v>0</v>
      </c>
      <c r="N74" s="105"/>
      <c r="O74" s="106"/>
      <c r="P74" s="105"/>
      <c r="Q74" s="105">
        <f t="shared" si="20"/>
        <v>0</v>
      </c>
      <c r="R74" s="105">
        <f t="shared" si="20"/>
        <v>440032</v>
      </c>
      <c r="S74" s="105">
        <f t="shared" si="2"/>
        <v>0</v>
      </c>
      <c r="T74" s="105">
        <f t="shared" si="3"/>
        <v>0</v>
      </c>
      <c r="U74" s="106">
        <f t="shared" si="4"/>
        <v>0</v>
      </c>
      <c r="V74" s="105"/>
    </row>
    <row r="75" spans="1:22" s="99" customFormat="1" ht="341.25" x14ac:dyDescent="0.9">
      <c r="A75" s="102" t="s">
        <v>160</v>
      </c>
      <c r="B75" s="136" t="s">
        <v>161</v>
      </c>
      <c r="C75" s="137">
        <v>0</v>
      </c>
      <c r="D75" s="137">
        <v>0</v>
      </c>
      <c r="E75" s="137">
        <v>0</v>
      </c>
      <c r="F75" s="137">
        <v>0</v>
      </c>
      <c r="G75" s="105"/>
      <c r="H75" s="105"/>
      <c r="I75" s="106">
        <v>165000</v>
      </c>
      <c r="J75" s="105">
        <f t="shared" si="0"/>
        <v>0</v>
      </c>
      <c r="K75" s="133"/>
      <c r="L75" s="123"/>
      <c r="M75" s="123"/>
      <c r="N75" s="105"/>
      <c r="O75" s="106"/>
      <c r="P75" s="105"/>
      <c r="Q75" s="105">
        <f t="shared" si="20"/>
        <v>0</v>
      </c>
      <c r="R75" s="105">
        <f t="shared" si="20"/>
        <v>0</v>
      </c>
      <c r="S75" s="105">
        <f t="shared" si="2"/>
        <v>0</v>
      </c>
      <c r="T75" s="105"/>
      <c r="U75" s="106">
        <f t="shared" si="4"/>
        <v>165000</v>
      </c>
      <c r="V75" s="105">
        <f t="shared" si="5"/>
        <v>0</v>
      </c>
    </row>
    <row r="76" spans="1:22" s="99" customFormat="1" ht="409.5" x14ac:dyDescent="0.9">
      <c r="A76" s="102" t="s">
        <v>253</v>
      </c>
      <c r="B76" s="136" t="s">
        <v>254</v>
      </c>
      <c r="C76" s="137">
        <v>0</v>
      </c>
      <c r="D76" s="137">
        <v>185000</v>
      </c>
      <c r="E76" s="137">
        <v>185000</v>
      </c>
      <c r="F76" s="137">
        <v>0</v>
      </c>
      <c r="G76" s="105"/>
      <c r="H76" s="105"/>
      <c r="I76" s="106">
        <v>0</v>
      </c>
      <c r="J76" s="105"/>
      <c r="K76" s="133"/>
      <c r="L76" s="123"/>
      <c r="M76" s="123"/>
      <c r="N76" s="105"/>
      <c r="O76" s="106"/>
      <c r="P76" s="105"/>
      <c r="Q76" s="105">
        <f t="shared" si="20"/>
        <v>0</v>
      </c>
      <c r="R76" s="105">
        <f t="shared" si="20"/>
        <v>185000</v>
      </c>
      <c r="S76" s="105">
        <f t="shared" si="2"/>
        <v>0</v>
      </c>
      <c r="T76" s="105">
        <f>S76/R76*100</f>
        <v>0</v>
      </c>
      <c r="U76" s="106">
        <f t="shared" si="4"/>
        <v>0</v>
      </c>
      <c r="V76" s="105"/>
    </row>
    <row r="77" spans="1:22" s="139" customFormat="1" ht="68.25" x14ac:dyDescent="0.95">
      <c r="A77" s="102" t="s">
        <v>162</v>
      </c>
      <c r="B77" s="136" t="s">
        <v>157</v>
      </c>
      <c r="C77" s="138">
        <v>0</v>
      </c>
      <c r="D77" s="138">
        <v>250500</v>
      </c>
      <c r="E77" s="138">
        <v>245000</v>
      </c>
      <c r="F77" s="138">
        <v>2656.68</v>
      </c>
      <c r="G77" s="105">
        <f>F77/D77*100</f>
        <v>1.0605508982035927</v>
      </c>
      <c r="H77" s="105">
        <f t="shared" si="7"/>
        <v>1.0843591836734694</v>
      </c>
      <c r="I77" s="106">
        <v>102509.84</v>
      </c>
      <c r="J77" s="105">
        <f t="shared" si="0"/>
        <v>2.591634129952793</v>
      </c>
      <c r="K77" s="133">
        <v>0</v>
      </c>
      <c r="L77" s="123">
        <v>0</v>
      </c>
      <c r="M77" s="123">
        <v>0</v>
      </c>
      <c r="N77" s="105"/>
      <c r="O77" s="106">
        <v>180000</v>
      </c>
      <c r="P77" s="105"/>
      <c r="Q77" s="105">
        <f t="shared" si="20"/>
        <v>0</v>
      </c>
      <c r="R77" s="105">
        <f t="shared" si="20"/>
        <v>250500</v>
      </c>
      <c r="S77" s="105">
        <f>F77+M77</f>
        <v>2656.68</v>
      </c>
      <c r="T77" s="105">
        <f>S77/R77*100</f>
        <v>1.0605508982035927</v>
      </c>
      <c r="U77" s="106">
        <f>I77+O77</f>
        <v>282509.83999999997</v>
      </c>
      <c r="V77" s="105">
        <f>S77/U77*100</f>
        <v>0.94038494375983506</v>
      </c>
    </row>
    <row r="78" spans="1:22" s="99" customFormat="1" ht="68.25" x14ac:dyDescent="0.9">
      <c r="A78" s="95" t="s">
        <v>219</v>
      </c>
      <c r="B78" s="140" t="s">
        <v>186</v>
      </c>
      <c r="C78" s="130"/>
      <c r="D78" s="130"/>
      <c r="E78" s="130"/>
      <c r="F78" s="130"/>
      <c r="G78" s="105"/>
      <c r="H78" s="105"/>
      <c r="I78" s="98"/>
      <c r="J78" s="105"/>
      <c r="K78" s="131">
        <f>K79</f>
        <v>0</v>
      </c>
      <c r="L78" s="131">
        <f>L79</f>
        <v>0</v>
      </c>
      <c r="M78" s="131">
        <f>M79</f>
        <v>0</v>
      </c>
      <c r="N78" s="105"/>
      <c r="O78" s="98">
        <f>O79</f>
        <v>1600</v>
      </c>
      <c r="P78" s="97">
        <f>M78/O78*100</f>
        <v>0</v>
      </c>
      <c r="Q78" s="97">
        <f t="shared" si="20"/>
        <v>0</v>
      </c>
      <c r="R78" s="97">
        <f t="shared" si="20"/>
        <v>0</v>
      </c>
      <c r="S78" s="97">
        <f>F78+M78</f>
        <v>0</v>
      </c>
      <c r="T78" s="105"/>
      <c r="U78" s="98">
        <f>I78+O78</f>
        <v>1600</v>
      </c>
      <c r="V78" s="97">
        <f>S78/U78*100</f>
        <v>0</v>
      </c>
    </row>
    <row r="79" spans="1:22" s="141" customFormat="1" ht="341.25" x14ac:dyDescent="0.9">
      <c r="A79" s="102" t="s">
        <v>218</v>
      </c>
      <c r="B79" s="136" t="s">
        <v>187</v>
      </c>
      <c r="C79" s="123"/>
      <c r="D79" s="123"/>
      <c r="E79" s="123"/>
      <c r="F79" s="123"/>
      <c r="G79" s="105"/>
      <c r="H79" s="105"/>
      <c r="I79" s="106"/>
      <c r="J79" s="105"/>
      <c r="K79" s="133">
        <v>0</v>
      </c>
      <c r="L79" s="123">
        <v>0</v>
      </c>
      <c r="M79" s="123">
        <v>0</v>
      </c>
      <c r="N79" s="105"/>
      <c r="O79" s="106">
        <v>1600</v>
      </c>
      <c r="P79" s="105">
        <f>M79/O79*100</f>
        <v>0</v>
      </c>
      <c r="Q79" s="105">
        <f t="shared" si="20"/>
        <v>0</v>
      </c>
      <c r="R79" s="105">
        <f t="shared" si="20"/>
        <v>0</v>
      </c>
      <c r="S79" s="105">
        <f>F79+M79</f>
        <v>0</v>
      </c>
      <c r="T79" s="105"/>
      <c r="U79" s="106">
        <f>I79+O79</f>
        <v>1600</v>
      </c>
      <c r="V79" s="105">
        <f>S79/U79*100</f>
        <v>0</v>
      </c>
    </row>
    <row r="80" spans="1:22" s="139" customFormat="1" ht="68.25" x14ac:dyDescent="0.95">
      <c r="A80" s="125"/>
      <c r="B80" s="142" t="s">
        <v>189</v>
      </c>
      <c r="C80" s="91">
        <f>C63+C64</f>
        <v>1049706200</v>
      </c>
      <c r="D80" s="127">
        <f t="shared" ref="D80:O80" si="21">D63+D64</f>
        <v>1044678343</v>
      </c>
      <c r="E80" s="127">
        <f t="shared" si="21"/>
        <v>232504909</v>
      </c>
      <c r="F80" s="127">
        <f t="shared" si="21"/>
        <v>240751821.46000001</v>
      </c>
      <c r="G80" s="128">
        <f>F80/D80*100</f>
        <v>23.045545365536501</v>
      </c>
      <c r="H80" s="128">
        <f>F80/E80*100</f>
        <v>103.54698423163187</v>
      </c>
      <c r="I80" s="127">
        <f t="shared" si="21"/>
        <v>286866189.74000001</v>
      </c>
      <c r="J80" s="128">
        <f>F80/I80*100</f>
        <v>83.924780985240687</v>
      </c>
      <c r="K80" s="127">
        <f t="shared" si="21"/>
        <v>29063100</v>
      </c>
      <c r="L80" s="127">
        <f t="shared" si="21"/>
        <v>29503132</v>
      </c>
      <c r="M80" s="127">
        <f t="shared" si="21"/>
        <v>17489419.739999998</v>
      </c>
      <c r="N80" s="128">
        <f>M80/L80*100</f>
        <v>59.279874895994091</v>
      </c>
      <c r="O80" s="127">
        <f t="shared" si="21"/>
        <v>9294083.1600000001</v>
      </c>
      <c r="P80" s="128">
        <f>M80/O80*100</f>
        <v>188.17799925947722</v>
      </c>
      <c r="Q80" s="91">
        <f>C80+K80</f>
        <v>1078769300</v>
      </c>
      <c r="R80" s="127">
        <f>D80+L80</f>
        <v>1074181475</v>
      </c>
      <c r="S80" s="127">
        <f>F80+M80</f>
        <v>258241241.20000002</v>
      </c>
      <c r="T80" s="128">
        <f>S80/R80*100</f>
        <v>24.040746113220766</v>
      </c>
      <c r="U80" s="127">
        <f>I80+O80</f>
        <v>296160272.90000004</v>
      </c>
      <c r="V80" s="128">
        <f>S80/U80*100</f>
        <v>87.196448960322385</v>
      </c>
    </row>
    <row r="81" spans="1:25" s="143" customFormat="1" ht="128.25" customHeight="1" x14ac:dyDescent="0.95">
      <c r="A81" s="354" t="s">
        <v>1</v>
      </c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6"/>
    </row>
    <row r="82" spans="1:25" s="147" customFormat="1" ht="67.5" x14ac:dyDescent="0.9">
      <c r="A82" s="144" t="s">
        <v>91</v>
      </c>
      <c r="B82" s="145" t="s">
        <v>20</v>
      </c>
      <c r="C82" s="131">
        <f>C84+C83</f>
        <v>135609500</v>
      </c>
      <c r="D82" s="131">
        <f t="shared" ref="D82:F82" si="22">D84+D83</f>
        <v>136083500</v>
      </c>
      <c r="E82" s="131">
        <f t="shared" si="22"/>
        <v>35187169</v>
      </c>
      <c r="F82" s="131">
        <f t="shared" si="22"/>
        <v>34601915.740000002</v>
      </c>
      <c r="G82" s="98">
        <f>F82/D82*100</f>
        <v>25.42697368894833</v>
      </c>
      <c r="H82" s="98">
        <f>F82/E82*100</f>
        <v>98.336742407438351</v>
      </c>
      <c r="I82" s="146">
        <f>I84+I83</f>
        <v>32317200.949999999</v>
      </c>
      <c r="J82" s="98">
        <f>F82/I82*100</f>
        <v>107.06965554824761</v>
      </c>
      <c r="K82" s="131">
        <f>K84+K83</f>
        <v>15000</v>
      </c>
      <c r="L82" s="131">
        <f>L84+L83</f>
        <v>756510.92</v>
      </c>
      <c r="M82" s="131">
        <f>M84+M83</f>
        <v>46460.25</v>
      </c>
      <c r="N82" s="98">
        <f>M82/L82*100</f>
        <v>6.1413852426611371</v>
      </c>
      <c r="O82" s="146">
        <f>O84+O83</f>
        <v>190983.91</v>
      </c>
      <c r="P82" s="98">
        <f>M82/O82*100</f>
        <v>24.326787528855178</v>
      </c>
      <c r="Q82" s="98">
        <f>C82+K82</f>
        <v>135624500</v>
      </c>
      <c r="R82" s="98">
        <f>D82+L82</f>
        <v>136840010.91999999</v>
      </c>
      <c r="S82" s="98">
        <f>F82+M82</f>
        <v>34648375.990000002</v>
      </c>
      <c r="T82" s="98">
        <f>S82/R82*100</f>
        <v>25.320354592967909</v>
      </c>
      <c r="U82" s="98">
        <f>I82+O82</f>
        <v>32508184.859999999</v>
      </c>
      <c r="V82" s="98">
        <f>S82/U82*100</f>
        <v>106.58354546467903</v>
      </c>
      <c r="Y82" s="250">
        <f>S82-U82</f>
        <v>2140191.1300000027</v>
      </c>
    </row>
    <row r="83" spans="1:25" s="153" customFormat="1" ht="273" x14ac:dyDescent="0.9">
      <c r="A83" s="148" t="s">
        <v>148</v>
      </c>
      <c r="B83" s="149" t="s">
        <v>149</v>
      </c>
      <c r="C83" s="150">
        <v>134140500</v>
      </c>
      <c r="D83" s="150">
        <v>134704500</v>
      </c>
      <c r="E83" s="150">
        <v>34916489</v>
      </c>
      <c r="F83" s="150">
        <v>34372478.149999999</v>
      </c>
      <c r="G83" s="98">
        <f t="shared" ref="G83:G143" si="23">F83/D83*100</f>
        <v>25.51694869139487</v>
      </c>
      <c r="H83" s="98">
        <f t="shared" ref="H83:H143" si="24">F83/E83*100</f>
        <v>98.441965771529894</v>
      </c>
      <c r="I83" s="151">
        <v>32133965.379999999</v>
      </c>
      <c r="J83" s="98">
        <f t="shared" ref="J83:J143" si="25">F83/I83*100</f>
        <v>106.96618902624833</v>
      </c>
      <c r="K83" s="152">
        <v>15000</v>
      </c>
      <c r="L83" s="152">
        <v>61000</v>
      </c>
      <c r="M83" s="133">
        <v>46460.25</v>
      </c>
      <c r="N83" s="98">
        <f t="shared" ref="N83:N143" si="26">M83/L83*100</f>
        <v>76.164344262295074</v>
      </c>
      <c r="O83" s="151">
        <v>190983.91</v>
      </c>
      <c r="P83" s="98">
        <f t="shared" ref="P83:P143" si="27">M83/O83*100</f>
        <v>24.326787528855178</v>
      </c>
      <c r="Q83" s="98">
        <f t="shared" ref="Q83:R145" si="28">C83+K83</f>
        <v>134155500</v>
      </c>
      <c r="R83" s="98">
        <f t="shared" si="28"/>
        <v>134765500</v>
      </c>
      <c r="S83" s="98">
        <f t="shared" ref="S83:S145" si="29">F83+M83</f>
        <v>34418938.399999999</v>
      </c>
      <c r="T83" s="98">
        <f t="shared" ref="T83:T143" si="30">S83/R83*100</f>
        <v>25.539873632346556</v>
      </c>
      <c r="U83" s="98">
        <f t="shared" ref="U83:U145" si="31">I83+O83</f>
        <v>32324949.289999999</v>
      </c>
      <c r="V83" s="98">
        <f t="shared" ref="V83:V143" si="32">S83/U83*100</f>
        <v>106.47793470985518</v>
      </c>
      <c r="Y83" s="250">
        <f t="shared" ref="Y83:Y143" si="33">S83-U83</f>
        <v>2093989.1099999994</v>
      </c>
    </row>
    <row r="84" spans="1:25" s="155" customFormat="1" ht="136.5" x14ac:dyDescent="0.95">
      <c r="A84" s="148" t="s">
        <v>90</v>
      </c>
      <c r="B84" s="149" t="s">
        <v>150</v>
      </c>
      <c r="C84" s="150">
        <v>1469000</v>
      </c>
      <c r="D84" s="150">
        <v>1379000</v>
      </c>
      <c r="E84" s="150">
        <v>270680</v>
      </c>
      <c r="F84" s="150">
        <v>229437.59000000003</v>
      </c>
      <c r="G84" s="98">
        <f t="shared" si="23"/>
        <v>16.637968817984046</v>
      </c>
      <c r="H84" s="98">
        <f t="shared" si="24"/>
        <v>84.763406975025873</v>
      </c>
      <c r="I84" s="151">
        <v>183235.57</v>
      </c>
      <c r="J84" s="98">
        <f t="shared" si="25"/>
        <v>125.21454759029594</v>
      </c>
      <c r="K84" s="152">
        <v>0</v>
      </c>
      <c r="L84" s="152">
        <v>695510.92</v>
      </c>
      <c r="M84" s="106">
        <v>0</v>
      </c>
      <c r="N84" s="98">
        <f t="shared" si="26"/>
        <v>0</v>
      </c>
      <c r="O84" s="154">
        <v>0</v>
      </c>
      <c r="P84" s="98">
        <v>0</v>
      </c>
      <c r="Q84" s="98">
        <f t="shared" si="28"/>
        <v>1469000</v>
      </c>
      <c r="R84" s="98">
        <f t="shared" si="28"/>
        <v>2074510.92</v>
      </c>
      <c r="S84" s="98">
        <f t="shared" si="29"/>
        <v>229437.59000000003</v>
      </c>
      <c r="T84" s="98">
        <f t="shared" si="30"/>
        <v>11.059840070641808</v>
      </c>
      <c r="U84" s="98">
        <f t="shared" si="31"/>
        <v>183235.57</v>
      </c>
      <c r="V84" s="98">
        <f t="shared" si="32"/>
        <v>125.21454759029594</v>
      </c>
      <c r="Y84" s="250">
        <f t="shared" si="33"/>
        <v>46202.020000000019</v>
      </c>
    </row>
    <row r="85" spans="1:25" s="147" customFormat="1" ht="68.25" x14ac:dyDescent="0.9">
      <c r="A85" s="144" t="s">
        <v>92</v>
      </c>
      <c r="B85" s="145" t="s">
        <v>21</v>
      </c>
      <c r="C85" s="156">
        <v>621835900</v>
      </c>
      <c r="D85" s="156">
        <v>617799287</v>
      </c>
      <c r="E85" s="156">
        <v>130223249</v>
      </c>
      <c r="F85" s="156">
        <v>119258113.68000004</v>
      </c>
      <c r="G85" s="98">
        <f t="shared" si="23"/>
        <v>19.303698820876114</v>
      </c>
      <c r="H85" s="98">
        <f t="shared" si="24"/>
        <v>91.579740634485347</v>
      </c>
      <c r="I85" s="157">
        <v>106883046.01000001</v>
      </c>
      <c r="J85" s="98">
        <f t="shared" si="25"/>
        <v>111.57813903324032</v>
      </c>
      <c r="K85" s="98">
        <v>11329900</v>
      </c>
      <c r="L85" s="98">
        <v>11769932</v>
      </c>
      <c r="M85" s="98">
        <v>2206391.84</v>
      </c>
      <c r="N85" s="98">
        <f t="shared" si="26"/>
        <v>18.746003290418329</v>
      </c>
      <c r="O85" s="157">
        <v>1691036.67</v>
      </c>
      <c r="P85" s="98">
        <f t="shared" si="27"/>
        <v>130.4756945335786</v>
      </c>
      <c r="Q85" s="98">
        <f t="shared" si="28"/>
        <v>633165800</v>
      </c>
      <c r="R85" s="98">
        <f t="shared" si="28"/>
        <v>629569219</v>
      </c>
      <c r="S85" s="98">
        <f t="shared" si="29"/>
        <v>121464505.52000004</v>
      </c>
      <c r="T85" s="98">
        <f t="shared" si="30"/>
        <v>19.293272582946919</v>
      </c>
      <c r="U85" s="98">
        <f t="shared" si="31"/>
        <v>108574082.68000001</v>
      </c>
      <c r="V85" s="98">
        <f t="shared" si="32"/>
        <v>111.87246764772763</v>
      </c>
      <c r="Y85" s="250">
        <f t="shared" si="33"/>
        <v>12890422.840000033</v>
      </c>
    </row>
    <row r="86" spans="1:25" s="147" customFormat="1" ht="68.25" x14ac:dyDescent="0.9">
      <c r="A86" s="144" t="s">
        <v>93</v>
      </c>
      <c r="B86" s="145" t="s">
        <v>22</v>
      </c>
      <c r="C86" s="158">
        <v>49050700</v>
      </c>
      <c r="D86" s="158">
        <v>46686226.399999999</v>
      </c>
      <c r="E86" s="158">
        <v>12493036.4</v>
      </c>
      <c r="F86" s="158">
        <v>12337954.139999999</v>
      </c>
      <c r="G86" s="98">
        <f t="shared" si="23"/>
        <v>26.427396453700098</v>
      </c>
      <c r="H86" s="98">
        <f t="shared" si="24"/>
        <v>98.758650379022342</v>
      </c>
      <c r="I86" s="157">
        <v>11675001.539999999</v>
      </c>
      <c r="J86" s="98">
        <f t="shared" si="25"/>
        <v>105.67839411180069</v>
      </c>
      <c r="K86" s="98">
        <v>0</v>
      </c>
      <c r="L86" s="98">
        <v>5202766.7300000004</v>
      </c>
      <c r="M86" s="98">
        <v>5002668.38</v>
      </c>
      <c r="N86" s="98">
        <f t="shared" si="26"/>
        <v>96.154001123167774</v>
      </c>
      <c r="O86" s="157">
        <v>55037524</v>
      </c>
      <c r="P86" s="98">
        <f t="shared" si="27"/>
        <v>9.0895592977620137</v>
      </c>
      <c r="Q86" s="98">
        <f t="shared" si="28"/>
        <v>49050700</v>
      </c>
      <c r="R86" s="98">
        <f t="shared" si="28"/>
        <v>51888993.129999995</v>
      </c>
      <c r="S86" s="98">
        <f t="shared" si="29"/>
        <v>17340622.52</v>
      </c>
      <c r="T86" s="98">
        <f t="shared" si="30"/>
        <v>33.418691468064729</v>
      </c>
      <c r="U86" s="98">
        <f t="shared" si="31"/>
        <v>66712525.539999999</v>
      </c>
      <c r="V86" s="98">
        <f t="shared" si="32"/>
        <v>25.993053597712741</v>
      </c>
      <c r="Y86" s="250">
        <f t="shared" si="33"/>
        <v>-49371903.019999996</v>
      </c>
    </row>
    <row r="87" spans="1:25" s="155" customFormat="1" ht="135" x14ac:dyDescent="0.95">
      <c r="A87" s="144" t="s">
        <v>94</v>
      </c>
      <c r="B87" s="145" t="s">
        <v>23</v>
      </c>
      <c r="C87" s="146">
        <f>SUM(C88:C100)</f>
        <v>27400900</v>
      </c>
      <c r="D87" s="146">
        <f>SUM(D88:D100)</f>
        <v>27414400</v>
      </c>
      <c r="E87" s="146">
        <f>SUM(E88:E100)</f>
        <v>5898800</v>
      </c>
      <c r="F87" s="146">
        <f>SUM(F88:F100)</f>
        <v>5870346</v>
      </c>
      <c r="G87" s="98">
        <f t="shared" si="23"/>
        <v>21.413366697793858</v>
      </c>
      <c r="H87" s="98">
        <f t="shared" si="24"/>
        <v>99.517630704550072</v>
      </c>
      <c r="I87" s="146">
        <f>SUM(I88:I100)</f>
        <v>5114921.04</v>
      </c>
      <c r="J87" s="98">
        <f t="shared" si="25"/>
        <v>114.76904441128968</v>
      </c>
      <c r="K87" s="131">
        <f>SUM(K88:K100)</f>
        <v>20400</v>
      </c>
      <c r="L87" s="131">
        <f>SUM(L88:L100)</f>
        <v>20400</v>
      </c>
      <c r="M87" s="131">
        <f>SUM(M88:M100)</f>
        <v>382996.7</v>
      </c>
      <c r="N87" s="98">
        <f t="shared" si="26"/>
        <v>1877.4348039215688</v>
      </c>
      <c r="O87" s="131">
        <f>SUM(O88:O100)</f>
        <v>1029808.6</v>
      </c>
      <c r="P87" s="98">
        <f t="shared" si="27"/>
        <v>37.191056668200289</v>
      </c>
      <c r="Q87" s="98">
        <f t="shared" si="28"/>
        <v>27421300</v>
      </c>
      <c r="R87" s="98">
        <f t="shared" si="28"/>
        <v>27434800</v>
      </c>
      <c r="S87" s="98">
        <f t="shared" si="29"/>
        <v>6253342.7000000002</v>
      </c>
      <c r="T87" s="98">
        <f t="shared" si="30"/>
        <v>22.793469243442637</v>
      </c>
      <c r="U87" s="98">
        <f t="shared" si="31"/>
        <v>6144729.6399999997</v>
      </c>
      <c r="V87" s="98">
        <f t="shared" si="32"/>
        <v>101.76758077837906</v>
      </c>
      <c r="Y87" s="250">
        <f t="shared" si="33"/>
        <v>108613.06000000052</v>
      </c>
    </row>
    <row r="88" spans="1:25" s="155" customFormat="1" ht="204.75" x14ac:dyDescent="0.95">
      <c r="A88" s="159" t="s">
        <v>95</v>
      </c>
      <c r="B88" s="160" t="s">
        <v>138</v>
      </c>
      <c r="C88" s="161">
        <v>150000</v>
      </c>
      <c r="D88" s="161">
        <v>150000</v>
      </c>
      <c r="E88" s="161">
        <v>0</v>
      </c>
      <c r="F88" s="161">
        <v>0</v>
      </c>
      <c r="G88" s="98">
        <f t="shared" si="23"/>
        <v>0</v>
      </c>
      <c r="H88" s="98">
        <v>0</v>
      </c>
      <c r="I88" s="133">
        <v>0</v>
      </c>
      <c r="J88" s="98"/>
      <c r="K88" s="98"/>
      <c r="L88" s="98"/>
      <c r="M88" s="98"/>
      <c r="N88" s="98"/>
      <c r="O88" s="98"/>
      <c r="P88" s="98"/>
      <c r="Q88" s="98">
        <f t="shared" si="28"/>
        <v>150000</v>
      </c>
      <c r="R88" s="98">
        <f t="shared" si="28"/>
        <v>150000</v>
      </c>
      <c r="S88" s="98">
        <f t="shared" si="29"/>
        <v>0</v>
      </c>
      <c r="T88" s="98">
        <f t="shared" si="30"/>
        <v>0</v>
      </c>
      <c r="U88" s="98">
        <f t="shared" si="31"/>
        <v>0</v>
      </c>
      <c r="V88" s="98">
        <v>0</v>
      </c>
      <c r="Y88" s="250">
        <f t="shared" si="33"/>
        <v>0</v>
      </c>
    </row>
    <row r="89" spans="1:25" s="155" customFormat="1" ht="136.5" x14ac:dyDescent="0.95">
      <c r="A89" s="159">
        <v>3032</v>
      </c>
      <c r="B89" s="160" t="s">
        <v>98</v>
      </c>
      <c r="C89" s="161">
        <v>52000</v>
      </c>
      <c r="D89" s="161">
        <v>52000</v>
      </c>
      <c r="E89" s="161">
        <v>200</v>
      </c>
      <c r="F89" s="161">
        <v>199.92</v>
      </c>
      <c r="G89" s="98">
        <f t="shared" si="23"/>
        <v>0.38446153846153841</v>
      </c>
      <c r="H89" s="98">
        <f t="shared" si="24"/>
        <v>99.96</v>
      </c>
      <c r="I89" s="162">
        <v>4897.33</v>
      </c>
      <c r="J89" s="98">
        <f t="shared" si="25"/>
        <v>4.0822243957421698</v>
      </c>
      <c r="K89" s="98"/>
      <c r="L89" s="98"/>
      <c r="M89" s="98"/>
      <c r="N89" s="98"/>
      <c r="O89" s="98"/>
      <c r="P89" s="98"/>
      <c r="Q89" s="98">
        <f t="shared" si="28"/>
        <v>52000</v>
      </c>
      <c r="R89" s="98">
        <f t="shared" si="28"/>
        <v>52000</v>
      </c>
      <c r="S89" s="98">
        <f t="shared" si="29"/>
        <v>199.92</v>
      </c>
      <c r="T89" s="98">
        <f t="shared" si="30"/>
        <v>0.38446153846153841</v>
      </c>
      <c r="U89" s="98">
        <f t="shared" si="31"/>
        <v>4897.33</v>
      </c>
      <c r="V89" s="98">
        <f t="shared" si="32"/>
        <v>4.0822243957421698</v>
      </c>
      <c r="Y89" s="250">
        <f t="shared" si="33"/>
        <v>-4697.41</v>
      </c>
    </row>
    <row r="90" spans="1:25" s="155" customFormat="1" ht="273" x14ac:dyDescent="0.95">
      <c r="A90" s="159">
        <v>3033</v>
      </c>
      <c r="B90" s="160" t="s">
        <v>181</v>
      </c>
      <c r="C90" s="161">
        <v>1360000</v>
      </c>
      <c r="D90" s="161">
        <v>1360000</v>
      </c>
      <c r="E90" s="161">
        <v>80000</v>
      </c>
      <c r="F90" s="161">
        <v>79995</v>
      </c>
      <c r="G90" s="98">
        <f t="shared" si="23"/>
        <v>5.8819852941176469</v>
      </c>
      <c r="H90" s="98">
        <f t="shared" si="24"/>
        <v>99.993750000000006</v>
      </c>
      <c r="I90" s="163">
        <v>237300</v>
      </c>
      <c r="J90" s="98">
        <f t="shared" si="25"/>
        <v>33.710493046776236</v>
      </c>
      <c r="K90" s="98"/>
      <c r="L90" s="98"/>
      <c r="M90" s="98"/>
      <c r="N90" s="98"/>
      <c r="O90" s="98"/>
      <c r="P90" s="98"/>
      <c r="Q90" s="98">
        <f t="shared" si="28"/>
        <v>1360000</v>
      </c>
      <c r="R90" s="98">
        <f t="shared" si="28"/>
        <v>1360000</v>
      </c>
      <c r="S90" s="98">
        <f t="shared" si="29"/>
        <v>79995</v>
      </c>
      <c r="T90" s="98">
        <f t="shared" si="30"/>
        <v>5.8819852941176469</v>
      </c>
      <c r="U90" s="98">
        <f t="shared" si="31"/>
        <v>237300</v>
      </c>
      <c r="V90" s="98">
        <f t="shared" si="32"/>
        <v>33.710493046776236</v>
      </c>
      <c r="Y90" s="250">
        <f t="shared" si="33"/>
        <v>-157305</v>
      </c>
    </row>
    <row r="91" spans="1:25" s="155" customFormat="1" ht="204.75" x14ac:dyDescent="0.95">
      <c r="A91" s="159">
        <v>3035</v>
      </c>
      <c r="B91" s="160" t="s">
        <v>99</v>
      </c>
      <c r="C91" s="164"/>
      <c r="D91" s="164"/>
      <c r="E91" s="164"/>
      <c r="F91" s="164"/>
      <c r="G91" s="98"/>
      <c r="H91" s="98"/>
      <c r="I91" s="165">
        <v>60000</v>
      </c>
      <c r="J91" s="98">
        <f t="shared" si="25"/>
        <v>0</v>
      </c>
      <c r="K91" s="98"/>
      <c r="L91" s="98"/>
      <c r="M91" s="98"/>
      <c r="N91" s="98"/>
      <c r="O91" s="98"/>
      <c r="P91" s="98"/>
      <c r="Q91" s="98">
        <f t="shared" si="28"/>
        <v>0</v>
      </c>
      <c r="R91" s="98">
        <f t="shared" si="28"/>
        <v>0</v>
      </c>
      <c r="S91" s="98">
        <f t="shared" si="29"/>
        <v>0</v>
      </c>
      <c r="T91" s="98">
        <v>0</v>
      </c>
      <c r="U91" s="98">
        <f t="shared" si="31"/>
        <v>60000</v>
      </c>
      <c r="V91" s="98">
        <f t="shared" si="32"/>
        <v>0</v>
      </c>
      <c r="Y91" s="250">
        <f t="shared" si="33"/>
        <v>-60000</v>
      </c>
    </row>
    <row r="92" spans="1:25" s="167" customFormat="1" ht="341.25" x14ac:dyDescent="0.95">
      <c r="A92" s="159" t="s">
        <v>96</v>
      </c>
      <c r="B92" s="160" t="s">
        <v>100</v>
      </c>
      <c r="C92" s="161">
        <v>10466000</v>
      </c>
      <c r="D92" s="161">
        <v>10466000</v>
      </c>
      <c r="E92" s="161">
        <v>2272000</v>
      </c>
      <c r="F92" s="161">
        <v>2251761.98</v>
      </c>
      <c r="G92" s="98">
        <f t="shared" si="23"/>
        <v>21.515019873877318</v>
      </c>
      <c r="H92" s="98">
        <f t="shared" si="24"/>
        <v>99.109242077464785</v>
      </c>
      <c r="I92" s="166">
        <v>2104655.4700000002</v>
      </c>
      <c r="J92" s="98">
        <f t="shared" si="25"/>
        <v>106.98957677856889</v>
      </c>
      <c r="K92" s="106">
        <v>20400</v>
      </c>
      <c r="L92" s="106">
        <v>20400</v>
      </c>
      <c r="M92" s="106">
        <v>0</v>
      </c>
      <c r="N92" s="98">
        <f t="shared" si="26"/>
        <v>0</v>
      </c>
      <c r="O92" s="154">
        <v>365978</v>
      </c>
      <c r="P92" s="98">
        <f t="shared" si="27"/>
        <v>0</v>
      </c>
      <c r="Q92" s="98">
        <f t="shared" si="28"/>
        <v>10486400</v>
      </c>
      <c r="R92" s="98">
        <f t="shared" si="28"/>
        <v>10486400</v>
      </c>
      <c r="S92" s="98">
        <f t="shared" si="29"/>
        <v>2251761.98</v>
      </c>
      <c r="T92" s="98">
        <f t="shared" si="30"/>
        <v>21.473165051876716</v>
      </c>
      <c r="U92" s="98">
        <f t="shared" si="31"/>
        <v>2470633.4700000002</v>
      </c>
      <c r="V92" s="98">
        <f t="shared" si="32"/>
        <v>91.141078081484892</v>
      </c>
      <c r="Y92" s="250">
        <f t="shared" si="33"/>
        <v>-218871.49000000022</v>
      </c>
    </row>
    <row r="93" spans="1:25" s="167" customFormat="1" ht="136.5" x14ac:dyDescent="0.95">
      <c r="A93" s="159">
        <v>3112</v>
      </c>
      <c r="B93" s="160" t="s">
        <v>139</v>
      </c>
      <c r="C93" s="161">
        <v>50000</v>
      </c>
      <c r="D93" s="161">
        <v>50000</v>
      </c>
      <c r="E93" s="161">
        <v>0</v>
      </c>
      <c r="F93" s="161">
        <v>0</v>
      </c>
      <c r="G93" s="98">
        <f t="shared" si="23"/>
        <v>0</v>
      </c>
      <c r="H93" s="98">
        <v>0</v>
      </c>
      <c r="I93" s="166">
        <v>24996</v>
      </c>
      <c r="J93" s="98">
        <f t="shared" si="25"/>
        <v>0</v>
      </c>
      <c r="K93" s="106"/>
      <c r="L93" s="106"/>
      <c r="M93" s="106">
        <v>0</v>
      </c>
      <c r="N93" s="98"/>
      <c r="O93" s="154">
        <v>175428.5</v>
      </c>
      <c r="P93" s="98">
        <f t="shared" si="27"/>
        <v>0</v>
      </c>
      <c r="Q93" s="98">
        <f t="shared" si="28"/>
        <v>50000</v>
      </c>
      <c r="R93" s="98">
        <f t="shared" si="28"/>
        <v>50000</v>
      </c>
      <c r="S93" s="98">
        <f t="shared" si="29"/>
        <v>0</v>
      </c>
      <c r="T93" s="98">
        <f t="shared" si="30"/>
        <v>0</v>
      </c>
      <c r="U93" s="98">
        <f t="shared" si="31"/>
        <v>200424.5</v>
      </c>
      <c r="V93" s="98">
        <f t="shared" si="32"/>
        <v>0</v>
      </c>
      <c r="Y93" s="250">
        <f t="shared" si="33"/>
        <v>-200424.5</v>
      </c>
    </row>
    <row r="94" spans="1:25" s="167" customFormat="1" ht="204.75" x14ac:dyDescent="0.95">
      <c r="A94" s="159">
        <v>3121</v>
      </c>
      <c r="B94" s="160" t="s">
        <v>140</v>
      </c>
      <c r="C94" s="161">
        <v>5310400</v>
      </c>
      <c r="D94" s="161">
        <v>5310400</v>
      </c>
      <c r="E94" s="161">
        <v>1085600</v>
      </c>
      <c r="F94" s="161">
        <v>1082916.4500000002</v>
      </c>
      <c r="G94" s="98">
        <f t="shared" si="23"/>
        <v>20.392370631214224</v>
      </c>
      <c r="H94" s="98">
        <f t="shared" si="24"/>
        <v>99.752804900515855</v>
      </c>
      <c r="I94" s="166">
        <v>1145385.7</v>
      </c>
      <c r="J94" s="98">
        <f t="shared" si="25"/>
        <v>94.546007515197743</v>
      </c>
      <c r="K94" s="106">
        <v>0</v>
      </c>
      <c r="L94" s="106">
        <v>0</v>
      </c>
      <c r="M94" s="106">
        <v>239000</v>
      </c>
      <c r="N94" s="98"/>
      <c r="O94" s="154">
        <v>0</v>
      </c>
      <c r="P94" s="98"/>
      <c r="Q94" s="98">
        <f t="shared" si="28"/>
        <v>5310400</v>
      </c>
      <c r="R94" s="98">
        <f t="shared" si="28"/>
        <v>5310400</v>
      </c>
      <c r="S94" s="98">
        <f t="shared" si="29"/>
        <v>1321916.4500000002</v>
      </c>
      <c r="T94" s="98">
        <f t="shared" si="30"/>
        <v>24.892973222356137</v>
      </c>
      <c r="U94" s="98">
        <f t="shared" si="31"/>
        <v>1145385.7</v>
      </c>
      <c r="V94" s="98">
        <f t="shared" si="32"/>
        <v>115.41234101316266</v>
      </c>
      <c r="Y94" s="250">
        <f t="shared" si="33"/>
        <v>176530.75000000023</v>
      </c>
    </row>
    <row r="95" spans="1:25" s="167" customFormat="1" ht="136.5" x14ac:dyDescent="0.95">
      <c r="A95" s="159">
        <v>3133</v>
      </c>
      <c r="B95" s="160" t="s">
        <v>101</v>
      </c>
      <c r="C95" s="161">
        <v>200000</v>
      </c>
      <c r="D95" s="161">
        <v>200000</v>
      </c>
      <c r="E95" s="161">
        <v>12400</v>
      </c>
      <c r="F95" s="161">
        <v>12400</v>
      </c>
      <c r="G95" s="98">
        <f t="shared" si="23"/>
        <v>6.2</v>
      </c>
      <c r="H95" s="98">
        <f t="shared" si="24"/>
        <v>100</v>
      </c>
      <c r="I95" s="168">
        <v>404882</v>
      </c>
      <c r="J95" s="98">
        <f t="shared" si="25"/>
        <v>3.0626207141833919</v>
      </c>
      <c r="K95" s="106"/>
      <c r="L95" s="106"/>
      <c r="M95" s="106">
        <v>0</v>
      </c>
      <c r="N95" s="98"/>
      <c r="O95" s="154">
        <v>488402.1</v>
      </c>
      <c r="P95" s="98">
        <f t="shared" si="27"/>
        <v>0</v>
      </c>
      <c r="Q95" s="98">
        <f t="shared" si="28"/>
        <v>200000</v>
      </c>
      <c r="R95" s="98">
        <f t="shared" si="28"/>
        <v>200000</v>
      </c>
      <c r="S95" s="98">
        <f t="shared" si="29"/>
        <v>12400</v>
      </c>
      <c r="T95" s="98">
        <f t="shared" si="30"/>
        <v>6.2</v>
      </c>
      <c r="U95" s="98">
        <f t="shared" si="31"/>
        <v>893284.1</v>
      </c>
      <c r="V95" s="98">
        <f t="shared" si="32"/>
        <v>1.3881362043721588</v>
      </c>
      <c r="Y95" s="250">
        <f t="shared" si="33"/>
        <v>-880884.1</v>
      </c>
    </row>
    <row r="96" spans="1:25" s="167" customFormat="1" ht="409.5" x14ac:dyDescent="0.95">
      <c r="A96" s="159">
        <v>3140</v>
      </c>
      <c r="B96" s="160" t="s">
        <v>102</v>
      </c>
      <c r="C96" s="161">
        <v>700000</v>
      </c>
      <c r="D96" s="161">
        <v>700000</v>
      </c>
      <c r="E96" s="161">
        <v>0</v>
      </c>
      <c r="F96" s="161">
        <v>0</v>
      </c>
      <c r="G96" s="98">
        <f t="shared" si="23"/>
        <v>0</v>
      </c>
      <c r="H96" s="98">
        <v>0</v>
      </c>
      <c r="I96" s="106">
        <v>0</v>
      </c>
      <c r="J96" s="98"/>
      <c r="K96" s="106"/>
      <c r="L96" s="106"/>
      <c r="M96" s="106"/>
      <c r="N96" s="98"/>
      <c r="O96" s="106"/>
      <c r="P96" s="98"/>
      <c r="Q96" s="98">
        <f t="shared" si="28"/>
        <v>700000</v>
      </c>
      <c r="R96" s="98">
        <f t="shared" si="28"/>
        <v>700000</v>
      </c>
      <c r="S96" s="98">
        <f t="shared" si="29"/>
        <v>0</v>
      </c>
      <c r="T96" s="98">
        <f t="shared" si="30"/>
        <v>0</v>
      </c>
      <c r="U96" s="98">
        <f t="shared" si="31"/>
        <v>0</v>
      </c>
      <c r="V96" s="98">
        <v>0</v>
      </c>
      <c r="Y96" s="250">
        <f t="shared" si="33"/>
        <v>0</v>
      </c>
    </row>
    <row r="97" spans="1:25" s="167" customFormat="1" ht="409.5" x14ac:dyDescent="0.95">
      <c r="A97" s="159">
        <v>3160</v>
      </c>
      <c r="B97" s="160" t="s">
        <v>182</v>
      </c>
      <c r="C97" s="161">
        <v>2000000</v>
      </c>
      <c r="D97" s="161">
        <v>2000000</v>
      </c>
      <c r="E97" s="161">
        <v>622400</v>
      </c>
      <c r="F97" s="161">
        <v>622362.93000000005</v>
      </c>
      <c r="G97" s="98">
        <f t="shared" si="23"/>
        <v>31.118146500000005</v>
      </c>
      <c r="H97" s="98">
        <f t="shared" si="24"/>
        <v>99.994044023136254</v>
      </c>
      <c r="I97" s="169">
        <v>62536.22</v>
      </c>
      <c r="J97" s="98">
        <f t="shared" si="25"/>
        <v>995.20394740839799</v>
      </c>
      <c r="K97" s="106"/>
      <c r="L97" s="106"/>
      <c r="M97" s="106"/>
      <c r="N97" s="98"/>
      <c r="O97" s="106"/>
      <c r="P97" s="98"/>
      <c r="Q97" s="98">
        <f t="shared" si="28"/>
        <v>2000000</v>
      </c>
      <c r="R97" s="98">
        <f t="shared" si="28"/>
        <v>2000000</v>
      </c>
      <c r="S97" s="98">
        <f t="shared" si="29"/>
        <v>622362.93000000005</v>
      </c>
      <c r="T97" s="98">
        <f t="shared" si="30"/>
        <v>31.118146500000005</v>
      </c>
      <c r="U97" s="98">
        <f t="shared" si="31"/>
        <v>62536.22</v>
      </c>
      <c r="V97" s="98">
        <f t="shared" si="32"/>
        <v>995.20394740839799</v>
      </c>
      <c r="Y97" s="250">
        <f t="shared" si="33"/>
        <v>559826.71000000008</v>
      </c>
    </row>
    <row r="98" spans="1:25" s="167" customFormat="1" ht="409.5" x14ac:dyDescent="0.95">
      <c r="A98" s="159">
        <v>3180</v>
      </c>
      <c r="B98" s="160" t="s">
        <v>141</v>
      </c>
      <c r="C98" s="161">
        <v>650000</v>
      </c>
      <c r="D98" s="161">
        <v>663500</v>
      </c>
      <c r="E98" s="161">
        <v>226200</v>
      </c>
      <c r="F98" s="161">
        <v>220781.97</v>
      </c>
      <c r="G98" s="98">
        <f t="shared" si="23"/>
        <v>33.275353428786737</v>
      </c>
      <c r="H98" s="98">
        <f t="shared" si="24"/>
        <v>97.604761273209547</v>
      </c>
      <c r="I98" s="169">
        <v>101268.32</v>
      </c>
      <c r="J98" s="98">
        <f t="shared" si="25"/>
        <v>218.01681908024148</v>
      </c>
      <c r="K98" s="98"/>
      <c r="L98" s="106"/>
      <c r="M98" s="106"/>
      <c r="N98" s="98"/>
      <c r="O98" s="106"/>
      <c r="P98" s="98"/>
      <c r="Q98" s="98">
        <f t="shared" si="28"/>
        <v>650000</v>
      </c>
      <c r="R98" s="98">
        <f t="shared" si="28"/>
        <v>663500</v>
      </c>
      <c r="S98" s="98">
        <f t="shared" si="29"/>
        <v>220781.97</v>
      </c>
      <c r="T98" s="98">
        <f t="shared" si="30"/>
        <v>33.275353428786737</v>
      </c>
      <c r="U98" s="98">
        <f t="shared" si="31"/>
        <v>101268.32</v>
      </c>
      <c r="V98" s="98">
        <f t="shared" si="32"/>
        <v>218.01681908024148</v>
      </c>
      <c r="Y98" s="250">
        <f t="shared" si="33"/>
        <v>119513.65</v>
      </c>
    </row>
    <row r="99" spans="1:25" s="167" customFormat="1" ht="136.5" x14ac:dyDescent="0.95">
      <c r="A99" s="159">
        <v>3210</v>
      </c>
      <c r="B99" s="160" t="s">
        <v>230</v>
      </c>
      <c r="C99" s="170"/>
      <c r="D99" s="170"/>
      <c r="E99" s="170"/>
      <c r="F99" s="170"/>
      <c r="G99" s="98"/>
      <c r="H99" s="98"/>
      <c r="I99" s="171"/>
      <c r="J99" s="98"/>
      <c r="K99" s="98"/>
      <c r="L99" s="106"/>
      <c r="M99" s="106">
        <v>143996.70000000001</v>
      </c>
      <c r="N99" s="98"/>
      <c r="O99" s="106"/>
      <c r="P99" s="98"/>
      <c r="Q99" s="98">
        <f t="shared" si="28"/>
        <v>0</v>
      </c>
      <c r="R99" s="98">
        <f t="shared" si="28"/>
        <v>0</v>
      </c>
      <c r="S99" s="98">
        <f t="shared" si="29"/>
        <v>143996.70000000001</v>
      </c>
      <c r="T99" s="98">
        <v>0</v>
      </c>
      <c r="U99" s="98">
        <f t="shared" si="31"/>
        <v>0</v>
      </c>
      <c r="V99" s="98">
        <v>0</v>
      </c>
      <c r="Y99" s="250">
        <f t="shared" si="33"/>
        <v>143996.70000000001</v>
      </c>
    </row>
    <row r="100" spans="1:25" s="167" customFormat="1" ht="136.5" x14ac:dyDescent="0.95">
      <c r="A100" s="159">
        <v>3242</v>
      </c>
      <c r="B100" s="160" t="s">
        <v>142</v>
      </c>
      <c r="C100" s="161">
        <v>6462500</v>
      </c>
      <c r="D100" s="161">
        <v>6462500</v>
      </c>
      <c r="E100" s="161">
        <v>1600000</v>
      </c>
      <c r="F100" s="161">
        <v>1599927.75</v>
      </c>
      <c r="G100" s="98">
        <f t="shared" si="23"/>
        <v>24.757102514506769</v>
      </c>
      <c r="H100" s="98">
        <f t="shared" si="24"/>
        <v>99.995484375000004</v>
      </c>
      <c r="I100" s="169">
        <v>969000</v>
      </c>
      <c r="J100" s="98">
        <f t="shared" si="25"/>
        <v>165.11122291021672</v>
      </c>
      <c r="K100" s="98"/>
      <c r="L100" s="98"/>
      <c r="M100" s="98"/>
      <c r="N100" s="98"/>
      <c r="O100" s="98"/>
      <c r="P100" s="98"/>
      <c r="Q100" s="98">
        <f t="shared" si="28"/>
        <v>6462500</v>
      </c>
      <c r="R100" s="98">
        <f t="shared" si="28"/>
        <v>6462500</v>
      </c>
      <c r="S100" s="98">
        <f t="shared" si="29"/>
        <v>1599927.75</v>
      </c>
      <c r="T100" s="98">
        <f t="shared" si="30"/>
        <v>24.757102514506769</v>
      </c>
      <c r="U100" s="98">
        <f t="shared" si="31"/>
        <v>969000</v>
      </c>
      <c r="V100" s="98">
        <f t="shared" si="32"/>
        <v>165.11122291021672</v>
      </c>
      <c r="Y100" s="250">
        <f t="shared" si="33"/>
        <v>630927.75</v>
      </c>
    </row>
    <row r="101" spans="1:25" s="147" customFormat="1" ht="68.25" x14ac:dyDescent="0.9">
      <c r="A101" s="172">
        <v>4000</v>
      </c>
      <c r="B101" s="145" t="s">
        <v>25</v>
      </c>
      <c r="C101" s="173">
        <v>64836200</v>
      </c>
      <c r="D101" s="173">
        <v>64536200</v>
      </c>
      <c r="E101" s="173">
        <v>11826750</v>
      </c>
      <c r="F101" s="173">
        <v>11757828.940000001</v>
      </c>
      <c r="G101" s="98">
        <f t="shared" si="23"/>
        <v>18.218966936386092</v>
      </c>
      <c r="H101" s="98">
        <f t="shared" si="24"/>
        <v>99.417244297884039</v>
      </c>
      <c r="I101" s="157">
        <v>10719053.439999999</v>
      </c>
      <c r="J101" s="98">
        <f t="shared" si="25"/>
        <v>109.69092565695802</v>
      </c>
      <c r="K101" s="98">
        <v>540000</v>
      </c>
      <c r="L101" s="98">
        <v>840000</v>
      </c>
      <c r="M101" s="98">
        <v>153820.57999999999</v>
      </c>
      <c r="N101" s="98">
        <f t="shared" si="26"/>
        <v>18.311973809523806</v>
      </c>
      <c r="O101" s="157">
        <v>458621.75</v>
      </c>
      <c r="P101" s="98">
        <f t="shared" si="27"/>
        <v>33.53974816937923</v>
      </c>
      <c r="Q101" s="98">
        <f t="shared" si="28"/>
        <v>65376200</v>
      </c>
      <c r="R101" s="98">
        <f t="shared" si="28"/>
        <v>65376200</v>
      </c>
      <c r="S101" s="98">
        <f t="shared" si="29"/>
        <v>11911649.520000001</v>
      </c>
      <c r="T101" s="98">
        <f t="shared" si="30"/>
        <v>18.220161954962204</v>
      </c>
      <c r="U101" s="98">
        <f t="shared" si="31"/>
        <v>11177675.189999999</v>
      </c>
      <c r="V101" s="98">
        <f t="shared" si="32"/>
        <v>106.5664310111341</v>
      </c>
      <c r="Y101" s="250">
        <f t="shared" si="33"/>
        <v>733974.33000000194</v>
      </c>
    </row>
    <row r="102" spans="1:25" s="147" customFormat="1" ht="68.25" x14ac:dyDescent="0.9">
      <c r="A102" s="172">
        <v>5000</v>
      </c>
      <c r="B102" s="145" t="s">
        <v>43</v>
      </c>
      <c r="C102" s="174">
        <v>28380500</v>
      </c>
      <c r="D102" s="174">
        <v>28380500</v>
      </c>
      <c r="E102" s="174">
        <v>6616794</v>
      </c>
      <c r="F102" s="174">
        <v>6426824.4000000022</v>
      </c>
      <c r="G102" s="98">
        <f t="shared" si="23"/>
        <v>22.645212029386382</v>
      </c>
      <c r="H102" s="98">
        <f t="shared" si="24"/>
        <v>97.128978172813035</v>
      </c>
      <c r="I102" s="157">
        <v>3691402.41</v>
      </c>
      <c r="J102" s="98">
        <f t="shared" si="25"/>
        <v>174.10251406321214</v>
      </c>
      <c r="K102" s="98">
        <v>1157800</v>
      </c>
      <c r="L102" s="98">
        <v>1157800</v>
      </c>
      <c r="M102" s="98">
        <v>144871.01</v>
      </c>
      <c r="N102" s="98">
        <f t="shared" si="26"/>
        <v>12.512610986353428</v>
      </c>
      <c r="O102" s="157">
        <v>50603.85</v>
      </c>
      <c r="P102" s="98">
        <f t="shared" si="27"/>
        <v>286.28456135254532</v>
      </c>
      <c r="Q102" s="98">
        <f t="shared" si="28"/>
        <v>29538300</v>
      </c>
      <c r="R102" s="98">
        <f t="shared" si="28"/>
        <v>29538300</v>
      </c>
      <c r="S102" s="98">
        <f t="shared" si="29"/>
        <v>6571695.410000002</v>
      </c>
      <c r="T102" s="98">
        <f t="shared" si="30"/>
        <v>22.248048838287922</v>
      </c>
      <c r="U102" s="98">
        <f t="shared" si="31"/>
        <v>3742006.2600000002</v>
      </c>
      <c r="V102" s="98">
        <f t="shared" si="32"/>
        <v>175.61957285448267</v>
      </c>
      <c r="Y102" s="250">
        <f t="shared" si="33"/>
        <v>2829689.1500000018</v>
      </c>
    </row>
    <row r="103" spans="1:25" s="155" customFormat="1" ht="68.25" x14ac:dyDescent="0.95">
      <c r="A103" s="144" t="s">
        <v>103</v>
      </c>
      <c r="B103" s="145" t="s">
        <v>24</v>
      </c>
      <c r="C103" s="146">
        <f t="shared" ref="C103:F103" si="34">SUM(C104:C108)</f>
        <v>57000000</v>
      </c>
      <c r="D103" s="146">
        <f t="shared" si="34"/>
        <v>60033700</v>
      </c>
      <c r="E103" s="146">
        <f t="shared" si="34"/>
        <v>17751147.130000003</v>
      </c>
      <c r="F103" s="146">
        <f t="shared" si="34"/>
        <v>17684531.73</v>
      </c>
      <c r="G103" s="98">
        <f t="shared" si="23"/>
        <v>29.457674156348851</v>
      </c>
      <c r="H103" s="98">
        <f t="shared" si="24"/>
        <v>99.62472622466511</v>
      </c>
      <c r="I103" s="146">
        <f>SUM(I104:I108)</f>
        <v>12867222.129999999</v>
      </c>
      <c r="J103" s="98">
        <f t="shared" si="25"/>
        <v>137.4386137996982</v>
      </c>
      <c r="K103" s="131">
        <f>SUM(K105:K108)</f>
        <v>0</v>
      </c>
      <c r="L103" s="131">
        <f>SUM(L105:L108)</f>
        <v>533441.30000000005</v>
      </c>
      <c r="M103" s="131">
        <f>SUM(M105:M108)</f>
        <v>0</v>
      </c>
      <c r="N103" s="98">
        <f t="shared" si="26"/>
        <v>0</v>
      </c>
      <c r="O103" s="131">
        <f>SUM(O105:O108)</f>
        <v>0</v>
      </c>
      <c r="P103" s="98"/>
      <c r="Q103" s="98">
        <f t="shared" si="28"/>
        <v>57000000</v>
      </c>
      <c r="R103" s="98">
        <f t="shared" si="28"/>
        <v>60567141.299999997</v>
      </c>
      <c r="S103" s="98">
        <f t="shared" si="29"/>
        <v>17684531.73</v>
      </c>
      <c r="T103" s="98">
        <f t="shared" si="30"/>
        <v>29.198227537940614</v>
      </c>
      <c r="U103" s="98">
        <f t="shared" si="31"/>
        <v>12867222.129999999</v>
      </c>
      <c r="V103" s="98">
        <f t="shared" si="32"/>
        <v>137.4386137996982</v>
      </c>
      <c r="Y103" s="250">
        <f t="shared" si="33"/>
        <v>4817309.6000000015</v>
      </c>
    </row>
    <row r="104" spans="1:25" s="155" customFormat="1" ht="136.5" x14ac:dyDescent="0.95">
      <c r="A104" s="175" t="s">
        <v>113</v>
      </c>
      <c r="B104" s="176" t="s">
        <v>143</v>
      </c>
      <c r="C104" s="133"/>
      <c r="D104" s="133"/>
      <c r="E104" s="133"/>
      <c r="F104" s="133"/>
      <c r="G104" s="98"/>
      <c r="H104" s="98"/>
      <c r="I104" s="151">
        <v>588083</v>
      </c>
      <c r="J104" s="98">
        <f t="shared" si="25"/>
        <v>0</v>
      </c>
      <c r="K104" s="133"/>
      <c r="L104" s="133"/>
      <c r="M104" s="133"/>
      <c r="N104" s="98"/>
      <c r="O104" s="133"/>
      <c r="P104" s="98"/>
      <c r="Q104" s="98">
        <f t="shared" si="28"/>
        <v>0</v>
      </c>
      <c r="R104" s="98">
        <f t="shared" si="28"/>
        <v>0</v>
      </c>
      <c r="S104" s="98">
        <f t="shared" si="29"/>
        <v>0</v>
      </c>
      <c r="T104" s="98">
        <v>0</v>
      </c>
      <c r="U104" s="98">
        <f t="shared" si="31"/>
        <v>588083</v>
      </c>
      <c r="V104" s="98">
        <f t="shared" si="32"/>
        <v>0</v>
      </c>
      <c r="Y104" s="250">
        <f t="shared" si="33"/>
        <v>-588083</v>
      </c>
    </row>
    <row r="105" spans="1:25" s="155" customFormat="1" ht="136.5" x14ac:dyDescent="0.95">
      <c r="A105" s="175" t="s">
        <v>257</v>
      </c>
      <c r="B105" s="177" t="s">
        <v>258</v>
      </c>
      <c r="C105" s="178"/>
      <c r="D105" s="178">
        <v>4825700</v>
      </c>
      <c r="E105" s="178">
        <v>4825700</v>
      </c>
      <c r="F105" s="178">
        <v>4825700</v>
      </c>
      <c r="G105" s="98">
        <f t="shared" si="23"/>
        <v>100</v>
      </c>
      <c r="H105" s="98">
        <f t="shared" si="24"/>
        <v>100</v>
      </c>
      <c r="I105" s="179"/>
      <c r="J105" s="98"/>
      <c r="K105" s="106"/>
      <c r="L105" s="106"/>
      <c r="M105" s="106"/>
      <c r="N105" s="98"/>
      <c r="O105" s="106"/>
      <c r="P105" s="98"/>
      <c r="Q105" s="98">
        <f t="shared" si="28"/>
        <v>0</v>
      </c>
      <c r="R105" s="98">
        <f t="shared" si="28"/>
        <v>4825700</v>
      </c>
      <c r="S105" s="98">
        <f t="shared" si="29"/>
        <v>4825700</v>
      </c>
      <c r="T105" s="98">
        <f t="shared" si="30"/>
        <v>100</v>
      </c>
      <c r="U105" s="98">
        <f t="shared" si="31"/>
        <v>0</v>
      </c>
      <c r="V105" s="98">
        <v>0</v>
      </c>
      <c r="Y105" s="250">
        <f t="shared" si="33"/>
        <v>4825700</v>
      </c>
    </row>
    <row r="106" spans="1:25" s="155" customFormat="1" ht="273" x14ac:dyDescent="0.95">
      <c r="A106" s="175" t="s">
        <v>156</v>
      </c>
      <c r="B106" s="180" t="s">
        <v>183</v>
      </c>
      <c r="C106" s="181">
        <v>0</v>
      </c>
      <c r="D106" s="181">
        <v>405000</v>
      </c>
      <c r="E106" s="181">
        <v>0</v>
      </c>
      <c r="F106" s="181">
        <v>0</v>
      </c>
      <c r="G106" s="98">
        <f t="shared" si="23"/>
        <v>0</v>
      </c>
      <c r="H106" s="98">
        <v>0</v>
      </c>
      <c r="I106" s="182">
        <v>402625.69</v>
      </c>
      <c r="J106" s="98">
        <f t="shared" si="25"/>
        <v>0</v>
      </c>
      <c r="K106" s="106"/>
      <c r="L106" s="106"/>
      <c r="M106" s="106"/>
      <c r="N106" s="98"/>
      <c r="O106" s="106"/>
      <c r="P106" s="98"/>
      <c r="Q106" s="98">
        <f t="shared" si="28"/>
        <v>0</v>
      </c>
      <c r="R106" s="98">
        <f t="shared" si="28"/>
        <v>405000</v>
      </c>
      <c r="S106" s="98">
        <f t="shared" si="29"/>
        <v>0</v>
      </c>
      <c r="T106" s="98">
        <f t="shared" si="30"/>
        <v>0</v>
      </c>
      <c r="U106" s="98">
        <f t="shared" si="31"/>
        <v>402625.69</v>
      </c>
      <c r="V106" s="98">
        <f t="shared" si="32"/>
        <v>0</v>
      </c>
      <c r="Y106" s="250">
        <f t="shared" si="33"/>
        <v>-402625.69</v>
      </c>
    </row>
    <row r="107" spans="1:25" s="155" customFormat="1" ht="136.5" x14ac:dyDescent="0.95">
      <c r="A107" s="175" t="s">
        <v>114</v>
      </c>
      <c r="B107" s="183" t="s">
        <v>144</v>
      </c>
      <c r="C107" s="184">
        <v>56000000</v>
      </c>
      <c r="D107" s="184">
        <v>53803000</v>
      </c>
      <c r="E107" s="184">
        <v>12672447.130000001</v>
      </c>
      <c r="F107" s="185">
        <v>12628391.73</v>
      </c>
      <c r="G107" s="98">
        <f t="shared" si="23"/>
        <v>23.471538259948328</v>
      </c>
      <c r="H107" s="98">
        <f t="shared" si="24"/>
        <v>99.652352860121979</v>
      </c>
      <c r="I107" s="186">
        <v>11756913.439999999</v>
      </c>
      <c r="J107" s="98">
        <f t="shared" si="25"/>
        <v>107.41247517426649</v>
      </c>
      <c r="K107" s="187">
        <v>0</v>
      </c>
      <c r="L107" s="187">
        <v>533441.30000000005</v>
      </c>
      <c r="M107" s="106">
        <v>0</v>
      </c>
      <c r="N107" s="98">
        <f t="shared" si="26"/>
        <v>0</v>
      </c>
      <c r="O107" s="106">
        <v>0</v>
      </c>
      <c r="P107" s="98"/>
      <c r="Q107" s="98">
        <f t="shared" si="28"/>
        <v>56000000</v>
      </c>
      <c r="R107" s="98">
        <f t="shared" si="28"/>
        <v>54336441.299999997</v>
      </c>
      <c r="S107" s="98">
        <f t="shared" si="29"/>
        <v>12628391.73</v>
      </c>
      <c r="T107" s="98">
        <f t="shared" si="30"/>
        <v>23.241109332642292</v>
      </c>
      <c r="U107" s="98">
        <f t="shared" si="31"/>
        <v>11756913.439999999</v>
      </c>
      <c r="V107" s="98">
        <f t="shared" si="32"/>
        <v>107.41247517426649</v>
      </c>
      <c r="Y107" s="250">
        <f t="shared" si="33"/>
        <v>871478.29000000097</v>
      </c>
    </row>
    <row r="108" spans="1:25" s="189" customFormat="1" ht="136.5" x14ac:dyDescent="0.9">
      <c r="A108" s="175" t="s">
        <v>115</v>
      </c>
      <c r="B108" s="188" t="s">
        <v>145</v>
      </c>
      <c r="C108" s="184">
        <v>1000000</v>
      </c>
      <c r="D108" s="184">
        <v>1000000</v>
      </c>
      <c r="E108" s="184">
        <v>253000</v>
      </c>
      <c r="F108" s="185">
        <v>230440</v>
      </c>
      <c r="G108" s="98">
        <f t="shared" si="23"/>
        <v>23.044</v>
      </c>
      <c r="H108" s="98">
        <f t="shared" si="24"/>
        <v>91.083003952569172</v>
      </c>
      <c r="I108" s="186">
        <v>119600</v>
      </c>
      <c r="J108" s="98">
        <f t="shared" si="25"/>
        <v>192.67558528428091</v>
      </c>
      <c r="K108" s="98"/>
      <c r="L108" s="98"/>
      <c r="M108" s="98"/>
      <c r="N108" s="98"/>
      <c r="O108" s="98"/>
      <c r="P108" s="98"/>
      <c r="Q108" s="98">
        <f t="shared" si="28"/>
        <v>1000000</v>
      </c>
      <c r="R108" s="98">
        <f t="shared" si="28"/>
        <v>1000000</v>
      </c>
      <c r="S108" s="98">
        <f t="shared" si="29"/>
        <v>230440</v>
      </c>
      <c r="T108" s="98">
        <f t="shared" si="30"/>
        <v>23.044</v>
      </c>
      <c r="U108" s="98">
        <f t="shared" si="31"/>
        <v>119600</v>
      </c>
      <c r="V108" s="98">
        <f t="shared" si="32"/>
        <v>192.67558528428091</v>
      </c>
      <c r="Y108" s="250">
        <f t="shared" si="33"/>
        <v>110840</v>
      </c>
    </row>
    <row r="109" spans="1:25" s="147" customFormat="1" ht="67.5" x14ac:dyDescent="0.9">
      <c r="A109" s="190" t="s">
        <v>116</v>
      </c>
      <c r="B109" s="191" t="s">
        <v>117</v>
      </c>
      <c r="C109" s="98">
        <f>SUM(C110:C125)</f>
        <v>57692500</v>
      </c>
      <c r="D109" s="98">
        <f>SUM(D110:D125)</f>
        <v>38379300</v>
      </c>
      <c r="E109" s="98">
        <f>SUM(E110:E125)</f>
        <v>3554300</v>
      </c>
      <c r="F109" s="98">
        <f>SUM(F110:F125)</f>
        <v>3530967.81</v>
      </c>
      <c r="G109" s="98">
        <f t="shared" si="23"/>
        <v>9.2001881482986914</v>
      </c>
      <c r="H109" s="98">
        <f t="shared" si="24"/>
        <v>99.343550347466447</v>
      </c>
      <c r="I109" s="157">
        <f>SUM(I110:I125)</f>
        <v>8057742.2799999993</v>
      </c>
      <c r="J109" s="98">
        <f t="shared" si="25"/>
        <v>43.820808451073965</v>
      </c>
      <c r="K109" s="98">
        <f>SUM(K110:K125)</f>
        <v>6030249</v>
      </c>
      <c r="L109" s="98">
        <f>SUM(L110:L125)</f>
        <v>20754099.91</v>
      </c>
      <c r="M109" s="98">
        <f>SUM(M110:M125)</f>
        <v>1672292.84</v>
      </c>
      <c r="N109" s="98">
        <f t="shared" si="26"/>
        <v>8.057650523279186</v>
      </c>
      <c r="O109" s="98">
        <f>SUM(O110:O125)</f>
        <v>2106644.34</v>
      </c>
      <c r="P109" s="98">
        <f t="shared" si="27"/>
        <v>79.381830537185039</v>
      </c>
      <c r="Q109" s="98">
        <f t="shared" si="28"/>
        <v>63722749</v>
      </c>
      <c r="R109" s="98">
        <f t="shared" si="28"/>
        <v>59133399.909999996</v>
      </c>
      <c r="S109" s="98">
        <f t="shared" si="29"/>
        <v>5203260.6500000004</v>
      </c>
      <c r="T109" s="98">
        <f t="shared" si="30"/>
        <v>8.7991907414748223</v>
      </c>
      <c r="U109" s="98">
        <f t="shared" si="31"/>
        <v>10164386.619999999</v>
      </c>
      <c r="V109" s="98">
        <f t="shared" si="32"/>
        <v>51.191093417892844</v>
      </c>
      <c r="Y109" s="250">
        <f t="shared" si="33"/>
        <v>-4961125.9699999988</v>
      </c>
    </row>
    <row r="110" spans="1:25" s="167" customFormat="1" ht="68.25" x14ac:dyDescent="0.95">
      <c r="A110" s="192" t="s">
        <v>118</v>
      </c>
      <c r="B110" s="193" t="s">
        <v>119</v>
      </c>
      <c r="C110" s="194">
        <v>99000</v>
      </c>
      <c r="D110" s="194">
        <v>99000</v>
      </c>
      <c r="E110" s="194">
        <v>20000</v>
      </c>
      <c r="F110" s="194">
        <v>0</v>
      </c>
      <c r="G110" s="98">
        <f t="shared" si="23"/>
        <v>0</v>
      </c>
      <c r="H110" s="98">
        <f t="shared" si="24"/>
        <v>0</v>
      </c>
      <c r="I110" s="195">
        <v>85960.24</v>
      </c>
      <c r="J110" s="98">
        <f t="shared" si="25"/>
        <v>0</v>
      </c>
      <c r="K110" s="106">
        <v>0</v>
      </c>
      <c r="L110" s="106"/>
      <c r="M110" s="106"/>
      <c r="N110" s="98"/>
      <c r="O110" s="154">
        <v>31570</v>
      </c>
      <c r="P110" s="98">
        <f t="shared" si="27"/>
        <v>0</v>
      </c>
      <c r="Q110" s="98">
        <f t="shared" si="28"/>
        <v>99000</v>
      </c>
      <c r="R110" s="98">
        <f t="shared" si="28"/>
        <v>99000</v>
      </c>
      <c r="S110" s="98">
        <f t="shared" si="29"/>
        <v>0</v>
      </c>
      <c r="T110" s="98">
        <f t="shared" si="30"/>
        <v>0</v>
      </c>
      <c r="U110" s="98">
        <f t="shared" si="31"/>
        <v>117530.24000000001</v>
      </c>
      <c r="V110" s="98">
        <f t="shared" si="32"/>
        <v>0</v>
      </c>
      <c r="Y110" s="250">
        <f t="shared" si="33"/>
        <v>-117530.24000000001</v>
      </c>
    </row>
    <row r="111" spans="1:25" s="167" customFormat="1" ht="68.25" x14ac:dyDescent="0.95">
      <c r="A111" s="192" t="s">
        <v>224</v>
      </c>
      <c r="B111" s="196" t="s">
        <v>225</v>
      </c>
      <c r="C111" s="197">
        <v>0</v>
      </c>
      <c r="D111" s="197">
        <v>500000</v>
      </c>
      <c r="E111" s="197">
        <v>500000</v>
      </c>
      <c r="F111" s="197">
        <v>499994.48</v>
      </c>
      <c r="G111" s="98">
        <f t="shared" si="23"/>
        <v>99.998895999999988</v>
      </c>
      <c r="H111" s="98">
        <f t="shared" si="24"/>
        <v>99.998895999999988</v>
      </c>
      <c r="I111" s="198">
        <v>1298003.48</v>
      </c>
      <c r="J111" s="98">
        <f t="shared" si="25"/>
        <v>38.520272688329001</v>
      </c>
      <c r="K111" s="106">
        <v>0</v>
      </c>
      <c r="L111" s="106"/>
      <c r="M111" s="106"/>
      <c r="N111" s="98"/>
      <c r="O111" s="154">
        <v>0</v>
      </c>
      <c r="P111" s="98"/>
      <c r="Q111" s="98">
        <f t="shared" si="28"/>
        <v>0</v>
      </c>
      <c r="R111" s="98">
        <f t="shared" si="28"/>
        <v>500000</v>
      </c>
      <c r="S111" s="98">
        <f t="shared" si="29"/>
        <v>499994.48</v>
      </c>
      <c r="T111" s="98">
        <f t="shared" si="30"/>
        <v>99.998895999999988</v>
      </c>
      <c r="U111" s="98">
        <f t="shared" si="31"/>
        <v>1298003.48</v>
      </c>
      <c r="V111" s="98">
        <f t="shared" si="32"/>
        <v>38.520272688329001</v>
      </c>
      <c r="Y111" s="250">
        <f t="shared" si="33"/>
        <v>-798009</v>
      </c>
    </row>
    <row r="112" spans="1:25" s="167" customFormat="1" ht="136.5" x14ac:dyDescent="0.95">
      <c r="A112" s="192">
        <v>7310</v>
      </c>
      <c r="B112" s="199" t="s">
        <v>146</v>
      </c>
      <c r="C112" s="106"/>
      <c r="D112" s="131"/>
      <c r="E112" s="106"/>
      <c r="F112" s="106"/>
      <c r="G112" s="98"/>
      <c r="H112" s="98"/>
      <c r="I112" s="106"/>
      <c r="J112" s="98"/>
      <c r="K112" s="106">
        <v>0</v>
      </c>
      <c r="L112" s="106">
        <v>13224209.92</v>
      </c>
      <c r="M112" s="106">
        <v>48000</v>
      </c>
      <c r="N112" s="98">
        <f t="shared" si="26"/>
        <v>0.36297064467651763</v>
      </c>
      <c r="O112" s="154">
        <v>620981.89</v>
      </c>
      <c r="P112" s="98">
        <f t="shared" si="27"/>
        <v>7.7296940173247242</v>
      </c>
      <c r="Q112" s="98">
        <f t="shared" si="28"/>
        <v>0</v>
      </c>
      <c r="R112" s="98">
        <f t="shared" si="28"/>
        <v>13224209.92</v>
      </c>
      <c r="S112" s="98">
        <f t="shared" si="29"/>
        <v>48000</v>
      </c>
      <c r="T112" s="98">
        <f t="shared" si="30"/>
        <v>0.36297064467651763</v>
      </c>
      <c r="U112" s="98">
        <f t="shared" si="31"/>
        <v>620981.89</v>
      </c>
      <c r="V112" s="98">
        <f t="shared" si="32"/>
        <v>7.7296940173247242</v>
      </c>
      <c r="Y112" s="250">
        <f t="shared" si="33"/>
        <v>-572981.89</v>
      </c>
    </row>
    <row r="113" spans="1:25" s="167" customFormat="1" ht="136.5" x14ac:dyDescent="0.95">
      <c r="A113" s="200" t="s">
        <v>239</v>
      </c>
      <c r="B113" s="201" t="s">
        <v>240</v>
      </c>
      <c r="C113" s="106"/>
      <c r="D113" s="131"/>
      <c r="E113" s="106"/>
      <c r="F113" s="106"/>
      <c r="G113" s="98"/>
      <c r="H113" s="98"/>
      <c r="I113" s="106"/>
      <c r="J113" s="98"/>
      <c r="K113" s="106"/>
      <c r="L113" s="106">
        <v>98256</v>
      </c>
      <c r="M113" s="106">
        <v>98256</v>
      </c>
      <c r="N113" s="98">
        <f t="shared" si="26"/>
        <v>100</v>
      </c>
      <c r="O113" s="170"/>
      <c r="P113" s="98"/>
      <c r="Q113" s="98">
        <f t="shared" si="28"/>
        <v>0</v>
      </c>
      <c r="R113" s="98">
        <f t="shared" si="28"/>
        <v>98256</v>
      </c>
      <c r="S113" s="98">
        <f t="shared" si="29"/>
        <v>98256</v>
      </c>
      <c r="T113" s="98">
        <f t="shared" si="30"/>
        <v>100</v>
      </c>
      <c r="U113" s="98">
        <f t="shared" si="31"/>
        <v>0</v>
      </c>
      <c r="V113" s="98">
        <v>0</v>
      </c>
      <c r="Y113" s="250">
        <f t="shared" si="33"/>
        <v>98256</v>
      </c>
    </row>
    <row r="114" spans="1:25" s="167" customFormat="1" ht="136.5" x14ac:dyDescent="0.95">
      <c r="A114" s="192">
        <v>7322</v>
      </c>
      <c r="B114" s="199" t="s">
        <v>231</v>
      </c>
      <c r="C114" s="106"/>
      <c r="D114" s="131"/>
      <c r="E114" s="106"/>
      <c r="F114" s="106"/>
      <c r="G114" s="98"/>
      <c r="H114" s="98"/>
      <c r="I114" s="106"/>
      <c r="J114" s="98"/>
      <c r="K114" s="106">
        <v>0</v>
      </c>
      <c r="L114" s="106">
        <v>100000</v>
      </c>
      <c r="M114" s="106"/>
      <c r="N114" s="98">
        <f t="shared" si="26"/>
        <v>0</v>
      </c>
      <c r="O114" s="170"/>
      <c r="P114" s="98"/>
      <c r="Q114" s="98">
        <f t="shared" si="28"/>
        <v>0</v>
      </c>
      <c r="R114" s="98">
        <f t="shared" si="28"/>
        <v>100000</v>
      </c>
      <c r="S114" s="98">
        <f t="shared" si="29"/>
        <v>0</v>
      </c>
      <c r="T114" s="98">
        <f t="shared" si="30"/>
        <v>0</v>
      </c>
      <c r="U114" s="98">
        <f t="shared" si="31"/>
        <v>0</v>
      </c>
      <c r="V114" s="98">
        <v>0</v>
      </c>
      <c r="Y114" s="250">
        <f t="shared" si="33"/>
        <v>0</v>
      </c>
    </row>
    <row r="115" spans="1:25" s="167" customFormat="1" ht="136.5" x14ac:dyDescent="0.95">
      <c r="A115" s="192">
        <v>7325</v>
      </c>
      <c r="B115" s="199" t="s">
        <v>158</v>
      </c>
      <c r="C115" s="106"/>
      <c r="D115" s="131"/>
      <c r="E115" s="106"/>
      <c r="F115" s="106"/>
      <c r="G115" s="98"/>
      <c r="H115" s="98"/>
      <c r="I115" s="106"/>
      <c r="J115" s="98"/>
      <c r="K115" s="106">
        <v>0</v>
      </c>
      <c r="L115" s="106"/>
      <c r="M115" s="106"/>
      <c r="N115" s="98"/>
      <c r="O115" s="154">
        <v>1091526.96</v>
      </c>
      <c r="P115" s="98">
        <f t="shared" si="27"/>
        <v>0</v>
      </c>
      <c r="Q115" s="98">
        <f t="shared" si="28"/>
        <v>0</v>
      </c>
      <c r="R115" s="98">
        <f t="shared" si="28"/>
        <v>0</v>
      </c>
      <c r="S115" s="98">
        <f t="shared" si="29"/>
        <v>0</v>
      </c>
      <c r="T115" s="98">
        <v>0</v>
      </c>
      <c r="U115" s="98">
        <f t="shared" si="31"/>
        <v>1091526.96</v>
      </c>
      <c r="V115" s="98">
        <f t="shared" si="32"/>
        <v>0</v>
      </c>
      <c r="Y115" s="250">
        <f t="shared" si="33"/>
        <v>-1091526.96</v>
      </c>
    </row>
    <row r="116" spans="1:25" s="167" customFormat="1" ht="204.75" x14ac:dyDescent="0.95">
      <c r="A116" s="192">
        <v>7350</v>
      </c>
      <c r="B116" s="199" t="s">
        <v>163</v>
      </c>
      <c r="C116" s="106"/>
      <c r="D116" s="131"/>
      <c r="E116" s="106"/>
      <c r="F116" s="106"/>
      <c r="G116" s="98"/>
      <c r="H116" s="98"/>
      <c r="I116" s="106"/>
      <c r="J116" s="98"/>
      <c r="K116" s="106">
        <v>0</v>
      </c>
      <c r="L116" s="106"/>
      <c r="M116" s="106"/>
      <c r="N116" s="98"/>
      <c r="O116" s="154">
        <v>224241</v>
      </c>
      <c r="P116" s="98">
        <f t="shared" si="27"/>
        <v>0</v>
      </c>
      <c r="Q116" s="98">
        <f t="shared" si="28"/>
        <v>0</v>
      </c>
      <c r="R116" s="98">
        <f t="shared" si="28"/>
        <v>0</v>
      </c>
      <c r="S116" s="98">
        <f t="shared" si="29"/>
        <v>0</v>
      </c>
      <c r="T116" s="98">
        <v>0</v>
      </c>
      <c r="U116" s="98">
        <f t="shared" si="31"/>
        <v>224241</v>
      </c>
      <c r="V116" s="98">
        <f t="shared" si="32"/>
        <v>0</v>
      </c>
      <c r="Y116" s="250">
        <f t="shared" si="33"/>
        <v>-224241</v>
      </c>
    </row>
    <row r="117" spans="1:25" s="167" customFormat="1" ht="204.75" x14ac:dyDescent="0.95">
      <c r="A117" s="192">
        <v>7370</v>
      </c>
      <c r="B117" s="202" t="s">
        <v>120</v>
      </c>
      <c r="C117" s="203">
        <v>18547200</v>
      </c>
      <c r="D117" s="203">
        <v>2012000</v>
      </c>
      <c r="E117" s="203">
        <v>483300</v>
      </c>
      <c r="F117" s="203">
        <v>483257.21</v>
      </c>
      <c r="G117" s="98">
        <f t="shared" si="23"/>
        <v>24.01874801192843</v>
      </c>
      <c r="H117" s="98">
        <f t="shared" si="24"/>
        <v>99.991146285950762</v>
      </c>
      <c r="I117" s="204">
        <v>518591.39</v>
      </c>
      <c r="J117" s="98">
        <f t="shared" si="25"/>
        <v>93.186508553487556</v>
      </c>
      <c r="K117" s="106">
        <v>6030249</v>
      </c>
      <c r="L117" s="106"/>
      <c r="M117" s="106"/>
      <c r="N117" s="98"/>
      <c r="O117" s="154"/>
      <c r="P117" s="98"/>
      <c r="Q117" s="98">
        <f t="shared" si="28"/>
        <v>24577449</v>
      </c>
      <c r="R117" s="98">
        <f t="shared" si="28"/>
        <v>2012000</v>
      </c>
      <c r="S117" s="98">
        <f t="shared" si="29"/>
        <v>483257.21</v>
      </c>
      <c r="T117" s="98">
        <f t="shared" si="30"/>
        <v>24.01874801192843</v>
      </c>
      <c r="U117" s="98">
        <f t="shared" si="31"/>
        <v>518591.39</v>
      </c>
      <c r="V117" s="98">
        <f t="shared" si="32"/>
        <v>93.186508553487556</v>
      </c>
      <c r="Y117" s="250">
        <f t="shared" si="33"/>
        <v>-35334.179999999993</v>
      </c>
    </row>
    <row r="118" spans="1:25" s="167" customFormat="1" ht="273" x14ac:dyDescent="0.95">
      <c r="A118" s="192">
        <v>7461</v>
      </c>
      <c r="B118" s="202" t="s">
        <v>184</v>
      </c>
      <c r="C118" s="205">
        <v>37000000</v>
      </c>
      <c r="D118" s="205">
        <v>33722000</v>
      </c>
      <c r="E118" s="205">
        <v>2300000</v>
      </c>
      <c r="F118" s="205">
        <v>2300000</v>
      </c>
      <c r="G118" s="98">
        <f t="shared" si="23"/>
        <v>6.8204732815372759</v>
      </c>
      <c r="H118" s="98">
        <f t="shared" si="24"/>
        <v>100</v>
      </c>
      <c r="I118" s="204">
        <v>5700000</v>
      </c>
      <c r="J118" s="98">
        <f t="shared" si="25"/>
        <v>40.350877192982452</v>
      </c>
      <c r="K118" s="106">
        <v>0</v>
      </c>
      <c r="L118" s="106">
        <v>7331633.9900000002</v>
      </c>
      <c r="M118" s="106">
        <v>1526036.84</v>
      </c>
      <c r="N118" s="98">
        <f t="shared" si="26"/>
        <v>20.814416569095535</v>
      </c>
      <c r="O118" s="154">
        <v>88324.49</v>
      </c>
      <c r="P118" s="98">
        <f t="shared" si="27"/>
        <v>1727.7618472521042</v>
      </c>
      <c r="Q118" s="98">
        <f t="shared" si="28"/>
        <v>37000000</v>
      </c>
      <c r="R118" s="98">
        <f t="shared" si="28"/>
        <v>41053633.990000002</v>
      </c>
      <c r="S118" s="98">
        <f t="shared" si="29"/>
        <v>3826036.84</v>
      </c>
      <c r="T118" s="98">
        <f t="shared" si="30"/>
        <v>9.3196057648196504</v>
      </c>
      <c r="U118" s="98">
        <f t="shared" si="31"/>
        <v>5788324.4900000002</v>
      </c>
      <c r="V118" s="98">
        <f t="shared" si="32"/>
        <v>66.099211379906592</v>
      </c>
      <c r="Y118" s="250">
        <f t="shared" si="33"/>
        <v>-1962287.6500000004</v>
      </c>
    </row>
    <row r="119" spans="1:25" s="167" customFormat="1" ht="136.5" x14ac:dyDescent="0.95">
      <c r="A119" s="192">
        <v>7530</v>
      </c>
      <c r="B119" s="202" t="s">
        <v>226</v>
      </c>
      <c r="C119" s="205">
        <v>266200</v>
      </c>
      <c r="D119" s="205">
        <v>266200</v>
      </c>
      <c r="E119" s="205">
        <v>0</v>
      </c>
      <c r="F119" s="205">
        <v>0</v>
      </c>
      <c r="G119" s="98">
        <f t="shared" si="23"/>
        <v>0</v>
      </c>
      <c r="H119" s="98">
        <v>0</v>
      </c>
      <c r="I119" s="154">
        <v>0</v>
      </c>
      <c r="J119" s="98">
        <v>0</v>
      </c>
      <c r="K119" s="106"/>
      <c r="L119" s="106"/>
      <c r="M119" s="106"/>
      <c r="N119" s="98"/>
      <c r="O119" s="171"/>
      <c r="P119" s="98"/>
      <c r="Q119" s="98">
        <f t="shared" si="28"/>
        <v>266200</v>
      </c>
      <c r="R119" s="98">
        <f t="shared" si="28"/>
        <v>266200</v>
      </c>
      <c r="S119" s="98">
        <f t="shared" si="29"/>
        <v>0</v>
      </c>
      <c r="T119" s="98">
        <f t="shared" si="30"/>
        <v>0</v>
      </c>
      <c r="U119" s="98">
        <f t="shared" si="31"/>
        <v>0</v>
      </c>
      <c r="V119" s="98">
        <v>0</v>
      </c>
      <c r="Y119" s="250">
        <f t="shared" si="33"/>
        <v>0</v>
      </c>
    </row>
    <row r="120" spans="1:25" s="167" customFormat="1" ht="136.5" x14ac:dyDescent="0.95">
      <c r="A120" s="192">
        <v>7622</v>
      </c>
      <c r="B120" s="202" t="s">
        <v>121</v>
      </c>
      <c r="C120" s="205">
        <v>900000</v>
      </c>
      <c r="D120" s="205">
        <v>900000</v>
      </c>
      <c r="E120" s="205">
        <v>216000</v>
      </c>
      <c r="F120" s="205">
        <v>212846.12</v>
      </c>
      <c r="G120" s="98">
        <f t="shared" si="23"/>
        <v>23.64956888888889</v>
      </c>
      <c r="H120" s="98">
        <f t="shared" si="24"/>
        <v>98.539870370370366</v>
      </c>
      <c r="I120" s="154">
        <v>194895</v>
      </c>
      <c r="J120" s="98">
        <f t="shared" si="25"/>
        <v>109.21066215141487</v>
      </c>
      <c r="K120" s="106">
        <v>0</v>
      </c>
      <c r="L120" s="106"/>
      <c r="M120" s="106"/>
      <c r="N120" s="98"/>
      <c r="O120" s="106">
        <v>0</v>
      </c>
      <c r="P120" s="98"/>
      <c r="Q120" s="98">
        <f t="shared" si="28"/>
        <v>900000</v>
      </c>
      <c r="R120" s="98">
        <f t="shared" si="28"/>
        <v>900000</v>
      </c>
      <c r="S120" s="98">
        <f t="shared" si="29"/>
        <v>212846.12</v>
      </c>
      <c r="T120" s="98">
        <f t="shared" si="30"/>
        <v>23.64956888888889</v>
      </c>
      <c r="U120" s="98">
        <f t="shared" si="31"/>
        <v>194895</v>
      </c>
      <c r="V120" s="98">
        <f t="shared" si="32"/>
        <v>109.21066215141487</v>
      </c>
      <c r="Y120" s="250">
        <f t="shared" si="33"/>
        <v>17951.119999999995</v>
      </c>
    </row>
    <row r="121" spans="1:25" s="167" customFormat="1" ht="136.5" x14ac:dyDescent="0.95">
      <c r="A121" s="192">
        <v>7630</v>
      </c>
      <c r="B121" s="202" t="s">
        <v>220</v>
      </c>
      <c r="C121" s="205">
        <v>195000</v>
      </c>
      <c r="D121" s="205">
        <v>195000</v>
      </c>
      <c r="E121" s="205">
        <v>15000</v>
      </c>
      <c r="F121" s="205">
        <v>14970</v>
      </c>
      <c r="G121" s="98">
        <f t="shared" si="23"/>
        <v>7.6769230769230772</v>
      </c>
      <c r="H121" s="98">
        <f t="shared" si="24"/>
        <v>99.8</v>
      </c>
      <c r="I121" s="206">
        <v>45380</v>
      </c>
      <c r="J121" s="98">
        <f t="shared" si="25"/>
        <v>32.988100484795062</v>
      </c>
      <c r="K121" s="106"/>
      <c r="L121" s="106"/>
      <c r="M121" s="106"/>
      <c r="N121" s="98"/>
      <c r="O121" s="106"/>
      <c r="P121" s="98"/>
      <c r="Q121" s="98">
        <f t="shared" si="28"/>
        <v>195000</v>
      </c>
      <c r="R121" s="98">
        <f t="shared" si="28"/>
        <v>195000</v>
      </c>
      <c r="S121" s="98">
        <f t="shared" si="29"/>
        <v>14970</v>
      </c>
      <c r="T121" s="98">
        <f t="shared" si="30"/>
        <v>7.6769230769230772</v>
      </c>
      <c r="U121" s="98">
        <f t="shared" si="31"/>
        <v>45380</v>
      </c>
      <c r="V121" s="98">
        <f t="shared" si="32"/>
        <v>32.988100484795062</v>
      </c>
      <c r="Y121" s="250">
        <f t="shared" si="33"/>
        <v>-30410</v>
      </c>
    </row>
    <row r="122" spans="1:25" s="167" customFormat="1" ht="68.25" x14ac:dyDescent="0.95">
      <c r="A122" s="175" t="s">
        <v>122</v>
      </c>
      <c r="B122" s="202" t="s">
        <v>123</v>
      </c>
      <c r="C122" s="203">
        <v>400000</v>
      </c>
      <c r="D122" s="203">
        <v>400000</v>
      </c>
      <c r="E122" s="203">
        <v>0</v>
      </c>
      <c r="F122" s="203">
        <v>0</v>
      </c>
      <c r="G122" s="98">
        <f t="shared" si="23"/>
        <v>0</v>
      </c>
      <c r="H122" s="98">
        <v>0</v>
      </c>
      <c r="I122" s="206">
        <v>63134.17</v>
      </c>
      <c r="J122" s="98">
        <f t="shared" si="25"/>
        <v>0</v>
      </c>
      <c r="K122" s="106">
        <v>0</v>
      </c>
      <c r="L122" s="106"/>
      <c r="M122" s="106"/>
      <c r="N122" s="98"/>
      <c r="O122" s="106">
        <v>0</v>
      </c>
      <c r="P122" s="98"/>
      <c r="Q122" s="98">
        <f t="shared" si="28"/>
        <v>400000</v>
      </c>
      <c r="R122" s="98">
        <f t="shared" si="28"/>
        <v>400000</v>
      </c>
      <c r="S122" s="98">
        <f t="shared" si="29"/>
        <v>0</v>
      </c>
      <c r="T122" s="98">
        <f t="shared" si="30"/>
        <v>0</v>
      </c>
      <c r="U122" s="98">
        <f t="shared" si="31"/>
        <v>63134.17</v>
      </c>
      <c r="V122" s="98">
        <f t="shared" si="32"/>
        <v>0</v>
      </c>
      <c r="Y122" s="250">
        <f t="shared" si="33"/>
        <v>-63134.17</v>
      </c>
    </row>
    <row r="123" spans="1:25" s="167" customFormat="1" ht="136.5" x14ac:dyDescent="0.95">
      <c r="A123" s="175" t="s">
        <v>128</v>
      </c>
      <c r="B123" s="207" t="s">
        <v>147</v>
      </c>
      <c r="C123" s="170"/>
      <c r="D123" s="170"/>
      <c r="E123" s="170"/>
      <c r="F123" s="170"/>
      <c r="G123" s="98"/>
      <c r="H123" s="98"/>
      <c r="I123" s="154"/>
      <c r="J123" s="98"/>
      <c r="K123" s="106">
        <v>0</v>
      </c>
      <c r="L123" s="106"/>
      <c r="M123" s="106"/>
      <c r="N123" s="98"/>
      <c r="O123" s="154">
        <v>50000</v>
      </c>
      <c r="P123" s="98">
        <f t="shared" si="27"/>
        <v>0</v>
      </c>
      <c r="Q123" s="98">
        <f t="shared" si="28"/>
        <v>0</v>
      </c>
      <c r="R123" s="98">
        <f t="shared" si="28"/>
        <v>0</v>
      </c>
      <c r="S123" s="98">
        <f t="shared" si="29"/>
        <v>0</v>
      </c>
      <c r="T123" s="98"/>
      <c r="U123" s="98">
        <f t="shared" si="31"/>
        <v>50000</v>
      </c>
      <c r="V123" s="98">
        <f t="shared" si="32"/>
        <v>0</v>
      </c>
      <c r="Y123" s="250">
        <f t="shared" si="33"/>
        <v>-50000</v>
      </c>
    </row>
    <row r="124" spans="1:25" s="167" customFormat="1" ht="136.5" x14ac:dyDescent="0.95">
      <c r="A124" s="175" t="s">
        <v>124</v>
      </c>
      <c r="B124" s="208" t="s">
        <v>125</v>
      </c>
      <c r="C124" s="203">
        <v>186100</v>
      </c>
      <c r="D124" s="203">
        <v>186100</v>
      </c>
      <c r="E124" s="203">
        <v>0</v>
      </c>
      <c r="F124" s="203">
        <v>0</v>
      </c>
      <c r="G124" s="98">
        <f t="shared" si="23"/>
        <v>0</v>
      </c>
      <c r="H124" s="98">
        <v>0</v>
      </c>
      <c r="I124" s="209">
        <v>151778</v>
      </c>
      <c r="J124" s="98">
        <f t="shared" si="25"/>
        <v>0</v>
      </c>
      <c r="K124" s="106"/>
      <c r="L124" s="106"/>
      <c r="M124" s="106"/>
      <c r="N124" s="98"/>
      <c r="O124" s="106"/>
      <c r="P124" s="98"/>
      <c r="Q124" s="98">
        <f t="shared" si="28"/>
        <v>186100</v>
      </c>
      <c r="R124" s="98">
        <f t="shared" si="28"/>
        <v>186100</v>
      </c>
      <c r="S124" s="98">
        <f t="shared" si="29"/>
        <v>0</v>
      </c>
      <c r="T124" s="98">
        <f t="shared" si="30"/>
        <v>0</v>
      </c>
      <c r="U124" s="98">
        <f t="shared" si="31"/>
        <v>151778</v>
      </c>
      <c r="V124" s="98">
        <f t="shared" si="32"/>
        <v>0</v>
      </c>
      <c r="Y124" s="250">
        <f t="shared" si="33"/>
        <v>-151778</v>
      </c>
    </row>
    <row r="125" spans="1:25" s="167" customFormat="1" ht="136.5" x14ac:dyDescent="0.95">
      <c r="A125" s="175" t="s">
        <v>126</v>
      </c>
      <c r="B125" s="208" t="s">
        <v>127</v>
      </c>
      <c r="C125" s="205">
        <v>99000</v>
      </c>
      <c r="D125" s="205">
        <v>99000</v>
      </c>
      <c r="E125" s="205">
        <v>20000</v>
      </c>
      <c r="F125" s="205">
        <v>19900</v>
      </c>
      <c r="G125" s="98">
        <f t="shared" si="23"/>
        <v>20.1010101010101</v>
      </c>
      <c r="H125" s="98">
        <f t="shared" si="24"/>
        <v>99.5</v>
      </c>
      <c r="I125" s="210">
        <v>0</v>
      </c>
      <c r="J125" s="98"/>
      <c r="K125" s="106"/>
      <c r="L125" s="106"/>
      <c r="M125" s="106"/>
      <c r="N125" s="98"/>
      <c r="O125" s="106"/>
      <c r="P125" s="98"/>
      <c r="Q125" s="98">
        <f t="shared" si="28"/>
        <v>99000</v>
      </c>
      <c r="R125" s="98">
        <f t="shared" si="28"/>
        <v>99000</v>
      </c>
      <c r="S125" s="98">
        <f t="shared" si="29"/>
        <v>19900</v>
      </c>
      <c r="T125" s="98">
        <f t="shared" si="30"/>
        <v>20.1010101010101</v>
      </c>
      <c r="U125" s="98">
        <f t="shared" si="31"/>
        <v>0</v>
      </c>
      <c r="V125" s="98">
        <v>0</v>
      </c>
      <c r="Y125" s="250">
        <f t="shared" si="33"/>
        <v>19900</v>
      </c>
    </row>
    <row r="126" spans="1:25" s="189" customFormat="1" ht="67.5" x14ac:dyDescent="0.9">
      <c r="A126" s="211" t="s">
        <v>97</v>
      </c>
      <c r="B126" s="212" t="s">
        <v>129</v>
      </c>
      <c r="C126" s="98">
        <f>C127+C128+C129+C130+C135</f>
        <v>7900000</v>
      </c>
      <c r="D126" s="98">
        <f>D127+D128+D129+D130+D135</f>
        <v>11900000</v>
      </c>
      <c r="E126" s="98">
        <f>E127+E128+E129+E130+E135</f>
        <v>4824481</v>
      </c>
      <c r="F126" s="98">
        <f>F127+F128+F129+F130+F135</f>
        <v>4824474.63</v>
      </c>
      <c r="G126" s="98">
        <f t="shared" si="23"/>
        <v>40.541803613445374</v>
      </c>
      <c r="H126" s="98">
        <f t="shared" si="24"/>
        <v>99.999867965072298</v>
      </c>
      <c r="I126" s="98">
        <f>I127+I128+I129+I130+I135</f>
        <v>582870.77</v>
      </c>
      <c r="J126" s="98">
        <f t="shared" si="25"/>
        <v>827.70913868266189</v>
      </c>
      <c r="K126" s="98">
        <f>K127+K128+K129+K130+K135</f>
        <v>9969751</v>
      </c>
      <c r="L126" s="98">
        <f>L127+L128+L129+L130+L135</f>
        <v>6206751</v>
      </c>
      <c r="M126" s="98">
        <f>M127+M128+M129+M130+M135</f>
        <v>-24869.62</v>
      </c>
      <c r="N126" s="98">
        <f t="shared" si="26"/>
        <v>-0.40068660721205018</v>
      </c>
      <c r="O126" s="98">
        <f>O127+O128+O129+O130+O135</f>
        <v>49538</v>
      </c>
      <c r="P126" s="98">
        <f t="shared" si="27"/>
        <v>-50.203116799224837</v>
      </c>
      <c r="Q126" s="98">
        <f t="shared" si="28"/>
        <v>17869751</v>
      </c>
      <c r="R126" s="98">
        <f t="shared" si="28"/>
        <v>18106751</v>
      </c>
      <c r="S126" s="98">
        <f t="shared" si="29"/>
        <v>4799605.01</v>
      </c>
      <c r="T126" s="98">
        <f t="shared" si="30"/>
        <v>26.507267979771743</v>
      </c>
      <c r="U126" s="98">
        <f t="shared" si="31"/>
        <v>632408.77</v>
      </c>
      <c r="V126" s="98">
        <f t="shared" si="32"/>
        <v>758.94029900945236</v>
      </c>
      <c r="Y126" s="250">
        <f t="shared" si="33"/>
        <v>4167196.2399999998</v>
      </c>
    </row>
    <row r="127" spans="1:25" s="167" customFormat="1" ht="204.75" x14ac:dyDescent="0.95">
      <c r="A127" s="213" t="s">
        <v>130</v>
      </c>
      <c r="B127" s="214" t="s">
        <v>131</v>
      </c>
      <c r="C127" s="215">
        <v>1300000</v>
      </c>
      <c r="D127" s="215">
        <v>1300000</v>
      </c>
      <c r="E127" s="215">
        <v>112135</v>
      </c>
      <c r="F127" s="216">
        <v>112135</v>
      </c>
      <c r="G127" s="98">
        <f t="shared" si="23"/>
        <v>8.6257692307692313</v>
      </c>
      <c r="H127" s="98">
        <f t="shared" si="24"/>
        <v>100</v>
      </c>
      <c r="I127" s="217">
        <v>13380</v>
      </c>
      <c r="J127" s="98">
        <f t="shared" si="25"/>
        <v>838.07922272047824</v>
      </c>
      <c r="K127" s="106">
        <v>0</v>
      </c>
      <c r="L127" s="106">
        <v>237000</v>
      </c>
      <c r="M127" s="106">
        <v>0</v>
      </c>
      <c r="N127" s="98">
        <f t="shared" si="26"/>
        <v>0</v>
      </c>
      <c r="O127" s="106"/>
      <c r="P127" s="98"/>
      <c r="Q127" s="98">
        <f t="shared" si="28"/>
        <v>1300000</v>
      </c>
      <c r="R127" s="98">
        <f t="shared" si="28"/>
        <v>1537000</v>
      </c>
      <c r="S127" s="98">
        <f t="shared" si="29"/>
        <v>112135</v>
      </c>
      <c r="T127" s="98">
        <f t="shared" si="30"/>
        <v>7.2957059206245924</v>
      </c>
      <c r="U127" s="98">
        <f t="shared" si="31"/>
        <v>13380</v>
      </c>
      <c r="V127" s="98">
        <f t="shared" si="32"/>
        <v>838.07922272047824</v>
      </c>
      <c r="Y127" s="250">
        <f t="shared" si="33"/>
        <v>98755</v>
      </c>
    </row>
    <row r="128" spans="1:25" s="147" customFormat="1" ht="136.5" x14ac:dyDescent="0.9">
      <c r="A128" s="213" t="s">
        <v>132</v>
      </c>
      <c r="B128" s="214" t="s">
        <v>133</v>
      </c>
      <c r="C128" s="215">
        <v>3600000</v>
      </c>
      <c r="D128" s="215">
        <v>3600000</v>
      </c>
      <c r="E128" s="215">
        <v>562346</v>
      </c>
      <c r="F128" s="216">
        <v>562339.63</v>
      </c>
      <c r="G128" s="98">
        <f t="shared" si="23"/>
        <v>15.620545277777778</v>
      </c>
      <c r="H128" s="98">
        <f t="shared" si="24"/>
        <v>99.998867245432535</v>
      </c>
      <c r="I128" s="217">
        <v>569490.77</v>
      </c>
      <c r="J128" s="98">
        <f t="shared" si="25"/>
        <v>98.744292203366172</v>
      </c>
      <c r="K128" s="133"/>
      <c r="L128" s="133"/>
      <c r="M128" s="133"/>
      <c r="N128" s="98"/>
      <c r="O128" s="133"/>
      <c r="P128" s="98"/>
      <c r="Q128" s="98">
        <f t="shared" si="28"/>
        <v>3600000</v>
      </c>
      <c r="R128" s="98">
        <f t="shared" si="28"/>
        <v>3600000</v>
      </c>
      <c r="S128" s="98">
        <f t="shared" si="29"/>
        <v>562339.63</v>
      </c>
      <c r="T128" s="98">
        <f t="shared" si="30"/>
        <v>15.620545277777778</v>
      </c>
      <c r="U128" s="98">
        <f t="shared" si="31"/>
        <v>569490.77</v>
      </c>
      <c r="V128" s="98">
        <f t="shared" si="32"/>
        <v>98.744292203366172</v>
      </c>
      <c r="Y128" s="250">
        <f t="shared" si="33"/>
        <v>-7151.140000000014</v>
      </c>
    </row>
    <row r="129" spans="1:25" s="147" customFormat="1" ht="136.5" x14ac:dyDescent="0.9">
      <c r="A129" s="213">
        <v>8340</v>
      </c>
      <c r="B129" s="218" t="s">
        <v>159</v>
      </c>
      <c r="C129" s="133"/>
      <c r="D129" s="133"/>
      <c r="E129" s="133"/>
      <c r="F129" s="133"/>
      <c r="G129" s="98"/>
      <c r="H129" s="98"/>
      <c r="I129" s="151"/>
      <c r="J129" s="98"/>
      <c r="K129" s="219">
        <v>500000</v>
      </c>
      <c r="L129" s="219">
        <v>500000</v>
      </c>
      <c r="M129" s="133">
        <v>0</v>
      </c>
      <c r="N129" s="98">
        <f t="shared" si="26"/>
        <v>0</v>
      </c>
      <c r="O129" s="133">
        <v>0</v>
      </c>
      <c r="P129" s="98"/>
      <c r="Q129" s="98">
        <f t="shared" si="28"/>
        <v>500000</v>
      </c>
      <c r="R129" s="98">
        <f t="shared" si="28"/>
        <v>500000</v>
      </c>
      <c r="S129" s="98">
        <f t="shared" si="29"/>
        <v>0</v>
      </c>
      <c r="T129" s="98">
        <f t="shared" si="30"/>
        <v>0</v>
      </c>
      <c r="U129" s="98">
        <f t="shared" si="31"/>
        <v>0</v>
      </c>
      <c r="V129" s="98">
        <v>0</v>
      </c>
      <c r="Y129" s="250">
        <f t="shared" si="33"/>
        <v>0</v>
      </c>
    </row>
    <row r="130" spans="1:25" s="147" customFormat="1" ht="68.25" x14ac:dyDescent="0.9">
      <c r="A130" s="213">
        <v>8700</v>
      </c>
      <c r="B130" s="212" t="s">
        <v>228</v>
      </c>
      <c r="C130" s="131">
        <f>SUM(C131:C134)</f>
        <v>3000000</v>
      </c>
      <c r="D130" s="131">
        <f>SUM(D131:D134)</f>
        <v>3000000</v>
      </c>
      <c r="E130" s="131">
        <f>SUM(E131:E134)</f>
        <v>150000</v>
      </c>
      <c r="F130" s="131">
        <f>SUM(F131:F134)</f>
        <v>150000</v>
      </c>
      <c r="G130" s="98">
        <f t="shared" si="23"/>
        <v>5</v>
      </c>
      <c r="H130" s="98">
        <f t="shared" si="24"/>
        <v>100</v>
      </c>
      <c r="I130" s="131">
        <f>SUM(I131:I134)</f>
        <v>0</v>
      </c>
      <c r="J130" s="98"/>
      <c r="K130" s="131">
        <f>SUM(K131:K134)</f>
        <v>0</v>
      </c>
      <c r="L130" s="131">
        <f>SUM(L131:L134)</f>
        <v>0</v>
      </c>
      <c r="M130" s="131">
        <f>SUM(M131:M134)</f>
        <v>0</v>
      </c>
      <c r="N130" s="98"/>
      <c r="O130" s="131">
        <f>SUM(O131:O134)</f>
        <v>49538</v>
      </c>
      <c r="P130" s="98">
        <f t="shared" si="27"/>
        <v>0</v>
      </c>
      <c r="Q130" s="98">
        <f t="shared" si="28"/>
        <v>3000000</v>
      </c>
      <c r="R130" s="98">
        <f t="shared" si="28"/>
        <v>3000000</v>
      </c>
      <c r="S130" s="98">
        <f t="shared" si="29"/>
        <v>150000</v>
      </c>
      <c r="T130" s="98">
        <f t="shared" si="30"/>
        <v>5</v>
      </c>
      <c r="U130" s="98">
        <f t="shared" si="31"/>
        <v>49538</v>
      </c>
      <c r="V130" s="98">
        <f t="shared" si="32"/>
        <v>302.79785215390206</v>
      </c>
      <c r="Y130" s="250">
        <f t="shared" si="33"/>
        <v>100462</v>
      </c>
    </row>
    <row r="131" spans="1:25" s="155" customFormat="1" ht="68.25" x14ac:dyDescent="0.95">
      <c r="A131" s="213">
        <v>8710</v>
      </c>
      <c r="B131" s="220" t="s">
        <v>221</v>
      </c>
      <c r="C131" s="221">
        <v>3000000</v>
      </c>
      <c r="D131" s="221">
        <v>2722000</v>
      </c>
      <c r="E131" s="221">
        <v>0</v>
      </c>
      <c r="F131" s="221">
        <v>0</v>
      </c>
      <c r="G131" s="98">
        <f t="shared" si="23"/>
        <v>0</v>
      </c>
      <c r="H131" s="98">
        <v>0</v>
      </c>
      <c r="I131" s="221">
        <v>0</v>
      </c>
      <c r="J131" s="98"/>
      <c r="K131" s="106">
        <v>0</v>
      </c>
      <c r="L131" s="106">
        <v>0</v>
      </c>
      <c r="M131" s="106"/>
      <c r="N131" s="98"/>
      <c r="O131" s="106"/>
      <c r="P131" s="98"/>
      <c r="Q131" s="98">
        <f t="shared" si="28"/>
        <v>3000000</v>
      </c>
      <c r="R131" s="98">
        <f t="shared" si="28"/>
        <v>2722000</v>
      </c>
      <c r="S131" s="98">
        <f t="shared" si="29"/>
        <v>0</v>
      </c>
      <c r="T131" s="98">
        <f t="shared" si="30"/>
        <v>0</v>
      </c>
      <c r="U131" s="98">
        <f t="shared" si="31"/>
        <v>0</v>
      </c>
      <c r="V131" s="98"/>
      <c r="Y131" s="250">
        <f t="shared" si="33"/>
        <v>0</v>
      </c>
    </row>
    <row r="132" spans="1:25" s="155" customFormat="1" ht="341.25" x14ac:dyDescent="0.95">
      <c r="A132" s="213">
        <v>8721</v>
      </c>
      <c r="B132" s="220" t="s">
        <v>227</v>
      </c>
      <c r="C132" s="221"/>
      <c r="D132" s="221"/>
      <c r="E132" s="221"/>
      <c r="F132" s="221"/>
      <c r="G132" s="98"/>
      <c r="H132" s="98"/>
      <c r="I132" s="221"/>
      <c r="J132" s="98"/>
      <c r="K132" s="222">
        <v>0</v>
      </c>
      <c r="L132" s="222"/>
      <c r="M132" s="106"/>
      <c r="N132" s="98"/>
      <c r="O132" s="154">
        <v>49538</v>
      </c>
      <c r="P132" s="98">
        <f t="shared" si="27"/>
        <v>0</v>
      </c>
      <c r="Q132" s="98">
        <f t="shared" si="28"/>
        <v>0</v>
      </c>
      <c r="R132" s="98">
        <f t="shared" si="28"/>
        <v>0</v>
      </c>
      <c r="S132" s="98">
        <f t="shared" si="29"/>
        <v>0</v>
      </c>
      <c r="T132" s="98">
        <v>0</v>
      </c>
      <c r="U132" s="98">
        <f t="shared" si="31"/>
        <v>49538</v>
      </c>
      <c r="V132" s="98">
        <f t="shared" si="32"/>
        <v>0</v>
      </c>
      <c r="Y132" s="250">
        <f t="shared" si="33"/>
        <v>-49538</v>
      </c>
    </row>
    <row r="133" spans="1:25" s="155" customFormat="1" ht="281.25" customHeight="1" x14ac:dyDescent="0.95">
      <c r="A133" s="213">
        <v>8724</v>
      </c>
      <c r="B133" s="220" t="s">
        <v>273</v>
      </c>
      <c r="C133" s="221"/>
      <c r="D133" s="221">
        <v>128000</v>
      </c>
      <c r="E133" s="221"/>
      <c r="F133" s="221"/>
      <c r="G133" s="98"/>
      <c r="H133" s="98"/>
      <c r="I133" s="221"/>
      <c r="J133" s="98"/>
      <c r="K133" s="222"/>
      <c r="L133" s="222"/>
      <c r="M133" s="106"/>
      <c r="N133" s="98"/>
      <c r="O133" s="154"/>
      <c r="P133" s="98"/>
      <c r="Q133" s="98"/>
      <c r="R133" s="98"/>
      <c r="S133" s="98"/>
      <c r="T133" s="98"/>
      <c r="U133" s="98"/>
      <c r="V133" s="98"/>
      <c r="Y133" s="250">
        <f t="shared" si="33"/>
        <v>0</v>
      </c>
    </row>
    <row r="134" spans="1:25" s="155" customFormat="1" ht="341.25" x14ac:dyDescent="0.95">
      <c r="A134" s="213">
        <v>8751</v>
      </c>
      <c r="B134" s="220" t="s">
        <v>236</v>
      </c>
      <c r="C134" s="221"/>
      <c r="D134" s="221">
        <v>150000</v>
      </c>
      <c r="E134" s="221">
        <v>150000</v>
      </c>
      <c r="F134" s="221">
        <v>150000</v>
      </c>
      <c r="G134" s="98">
        <f t="shared" si="23"/>
        <v>100</v>
      </c>
      <c r="H134" s="98">
        <f t="shared" si="24"/>
        <v>100</v>
      </c>
      <c r="I134" s="221"/>
      <c r="J134" s="98"/>
      <c r="K134" s="222"/>
      <c r="L134" s="222"/>
      <c r="M134" s="106"/>
      <c r="N134" s="98"/>
      <c r="O134" s="106"/>
      <c r="P134" s="98"/>
      <c r="Q134" s="98">
        <f t="shared" si="28"/>
        <v>0</v>
      </c>
      <c r="R134" s="98">
        <f t="shared" si="28"/>
        <v>150000</v>
      </c>
      <c r="S134" s="98">
        <f t="shared" si="29"/>
        <v>150000</v>
      </c>
      <c r="T134" s="98">
        <f t="shared" si="30"/>
        <v>100</v>
      </c>
      <c r="U134" s="98">
        <f t="shared" si="31"/>
        <v>0</v>
      </c>
      <c r="V134" s="98">
        <v>0</v>
      </c>
      <c r="Y134" s="250">
        <f t="shared" si="33"/>
        <v>150000</v>
      </c>
    </row>
    <row r="135" spans="1:25" s="224" customFormat="1" ht="67.5" x14ac:dyDescent="0.9">
      <c r="A135" s="211">
        <v>8800</v>
      </c>
      <c r="B135" s="212" t="s">
        <v>229</v>
      </c>
      <c r="C135" s="223">
        <f>SUM(C137:C140)</f>
        <v>0</v>
      </c>
      <c r="D135" s="223">
        <f t="shared" ref="D135:F135" si="35">SUM(D137:D140)</f>
        <v>4000000</v>
      </c>
      <c r="E135" s="223">
        <f t="shared" si="35"/>
        <v>4000000</v>
      </c>
      <c r="F135" s="223">
        <f t="shared" si="35"/>
        <v>4000000</v>
      </c>
      <c r="G135" s="98">
        <f t="shared" si="23"/>
        <v>100</v>
      </c>
      <c r="H135" s="98">
        <f t="shared" si="24"/>
        <v>100</v>
      </c>
      <c r="I135" s="223">
        <f>SUM(I139:I140)</f>
        <v>0</v>
      </c>
      <c r="J135" s="98"/>
      <c r="K135" s="223">
        <f>SUM(K137:K140)</f>
        <v>9469751</v>
      </c>
      <c r="L135" s="223">
        <f t="shared" ref="L135" si="36">SUM(L137:L140)</f>
        <v>5469751</v>
      </c>
      <c r="M135" s="223">
        <f>SUM(M136:M140)</f>
        <v>-24869.62</v>
      </c>
      <c r="N135" s="98">
        <f t="shared" si="26"/>
        <v>-0.45467554190309578</v>
      </c>
      <c r="O135" s="223">
        <f>SUM(O139:O140)</f>
        <v>0</v>
      </c>
      <c r="P135" s="98"/>
      <c r="Q135" s="98">
        <f t="shared" si="28"/>
        <v>9469751</v>
      </c>
      <c r="R135" s="98">
        <f t="shared" si="28"/>
        <v>9469751</v>
      </c>
      <c r="S135" s="98">
        <f t="shared" si="29"/>
        <v>3975130.38</v>
      </c>
      <c r="T135" s="98">
        <f t="shared" si="30"/>
        <v>41.977137308045378</v>
      </c>
      <c r="U135" s="98">
        <f t="shared" si="31"/>
        <v>0</v>
      </c>
      <c r="V135" s="98">
        <v>0</v>
      </c>
      <c r="Y135" s="250">
        <f t="shared" si="33"/>
        <v>3975130.38</v>
      </c>
    </row>
    <row r="136" spans="1:25" s="249" customFormat="1" ht="368.25" customHeight="1" x14ac:dyDescent="0.95">
      <c r="A136" s="213">
        <v>8822</v>
      </c>
      <c r="B136" s="220" t="s">
        <v>274</v>
      </c>
      <c r="C136" s="221"/>
      <c r="D136" s="221"/>
      <c r="E136" s="221"/>
      <c r="F136" s="221"/>
      <c r="G136" s="106"/>
      <c r="H136" s="106"/>
      <c r="I136" s="221"/>
      <c r="J136" s="106"/>
      <c r="K136" s="221"/>
      <c r="L136" s="221"/>
      <c r="M136" s="221">
        <v>-24869.62</v>
      </c>
      <c r="N136" s="106"/>
      <c r="O136" s="221"/>
      <c r="P136" s="106"/>
      <c r="Q136" s="106"/>
      <c r="R136" s="106"/>
      <c r="S136" s="106"/>
      <c r="T136" s="106"/>
      <c r="U136" s="106"/>
      <c r="V136" s="106"/>
      <c r="Y136" s="250">
        <f t="shared" si="33"/>
        <v>0</v>
      </c>
    </row>
    <row r="137" spans="1:25" s="249" customFormat="1" ht="136.5" x14ac:dyDescent="0.95">
      <c r="A137" s="213">
        <v>8861</v>
      </c>
      <c r="B137" s="220" t="s">
        <v>259</v>
      </c>
      <c r="C137" s="221">
        <v>0</v>
      </c>
      <c r="D137" s="221">
        <v>4000000</v>
      </c>
      <c r="E137" s="221">
        <v>4000000</v>
      </c>
      <c r="F137" s="221">
        <v>4000000</v>
      </c>
      <c r="G137" s="106">
        <f t="shared" si="23"/>
        <v>100</v>
      </c>
      <c r="H137" s="106">
        <f t="shared" si="24"/>
        <v>100</v>
      </c>
      <c r="I137" s="221"/>
      <c r="J137" s="106"/>
      <c r="K137" s="221"/>
      <c r="L137" s="221"/>
      <c r="M137" s="221"/>
      <c r="N137" s="106"/>
      <c r="O137" s="221"/>
      <c r="P137" s="106"/>
      <c r="Q137" s="106">
        <f t="shared" si="28"/>
        <v>0</v>
      </c>
      <c r="R137" s="106">
        <f t="shared" si="28"/>
        <v>4000000</v>
      </c>
      <c r="S137" s="106">
        <f t="shared" si="29"/>
        <v>4000000</v>
      </c>
      <c r="T137" s="106">
        <f t="shared" si="30"/>
        <v>100</v>
      </c>
      <c r="U137" s="106">
        <f t="shared" si="31"/>
        <v>0</v>
      </c>
      <c r="V137" s="106">
        <v>0</v>
      </c>
      <c r="Y137" s="250">
        <f t="shared" si="33"/>
        <v>4000000</v>
      </c>
    </row>
    <row r="138" spans="1:25" s="249" customFormat="1" ht="136.5" x14ac:dyDescent="0.95">
      <c r="A138" s="213">
        <v>8862</v>
      </c>
      <c r="B138" s="220" t="s">
        <v>260</v>
      </c>
      <c r="C138" s="221"/>
      <c r="D138" s="221"/>
      <c r="E138" s="221"/>
      <c r="F138" s="221"/>
      <c r="G138" s="106"/>
      <c r="H138" s="106"/>
      <c r="I138" s="221"/>
      <c r="J138" s="106"/>
      <c r="K138" s="221"/>
      <c r="L138" s="221">
        <v>-4000000</v>
      </c>
      <c r="M138" s="221"/>
      <c r="N138" s="106">
        <f t="shared" si="26"/>
        <v>0</v>
      </c>
      <c r="O138" s="221"/>
      <c r="P138" s="106"/>
      <c r="Q138" s="106">
        <f t="shared" si="28"/>
        <v>0</v>
      </c>
      <c r="R138" s="106">
        <f t="shared" si="28"/>
        <v>-4000000</v>
      </c>
      <c r="S138" s="106">
        <f t="shared" si="29"/>
        <v>0</v>
      </c>
      <c r="T138" s="106">
        <f t="shared" si="30"/>
        <v>0</v>
      </c>
      <c r="U138" s="106">
        <f t="shared" si="31"/>
        <v>0</v>
      </c>
      <c r="V138" s="106">
        <v>0</v>
      </c>
      <c r="Y138" s="250">
        <f t="shared" si="33"/>
        <v>0</v>
      </c>
    </row>
    <row r="139" spans="1:25" s="155" customFormat="1" ht="273" x14ac:dyDescent="0.95">
      <c r="A139" s="225" t="s">
        <v>153</v>
      </c>
      <c r="B139" s="226" t="s">
        <v>185</v>
      </c>
      <c r="C139" s="227"/>
      <c r="D139" s="133"/>
      <c r="E139" s="227"/>
      <c r="F139" s="227"/>
      <c r="G139" s="106"/>
      <c r="H139" s="106"/>
      <c r="I139" s="227"/>
      <c r="J139" s="106"/>
      <c r="K139" s="228">
        <v>9803084.3300000001</v>
      </c>
      <c r="L139" s="228">
        <v>10136417.66</v>
      </c>
      <c r="M139" s="106"/>
      <c r="N139" s="106">
        <f t="shared" si="26"/>
        <v>0</v>
      </c>
      <c r="O139" s="106">
        <v>0</v>
      </c>
      <c r="P139" s="106"/>
      <c r="Q139" s="106">
        <f t="shared" si="28"/>
        <v>9803084.3300000001</v>
      </c>
      <c r="R139" s="106">
        <f t="shared" si="28"/>
        <v>10136417.66</v>
      </c>
      <c r="S139" s="106">
        <f t="shared" si="29"/>
        <v>0</v>
      </c>
      <c r="T139" s="106">
        <f t="shared" si="30"/>
        <v>0</v>
      </c>
      <c r="U139" s="106">
        <f t="shared" si="31"/>
        <v>0</v>
      </c>
      <c r="V139" s="106">
        <v>0</v>
      </c>
      <c r="Y139" s="250">
        <f t="shared" si="33"/>
        <v>0</v>
      </c>
    </row>
    <row r="140" spans="1:25" s="155" customFormat="1" ht="273" x14ac:dyDescent="0.95">
      <c r="A140" s="225" t="s">
        <v>154</v>
      </c>
      <c r="B140" s="226" t="s">
        <v>155</v>
      </c>
      <c r="C140" s="227"/>
      <c r="D140" s="133"/>
      <c r="E140" s="227"/>
      <c r="F140" s="227"/>
      <c r="G140" s="106"/>
      <c r="H140" s="106"/>
      <c r="I140" s="227"/>
      <c r="J140" s="106"/>
      <c r="K140" s="106">
        <v>-333333.33</v>
      </c>
      <c r="L140" s="106">
        <v>-666666.66</v>
      </c>
      <c r="M140" s="106"/>
      <c r="N140" s="106">
        <f t="shared" si="26"/>
        <v>0</v>
      </c>
      <c r="O140" s="106"/>
      <c r="P140" s="106"/>
      <c r="Q140" s="106">
        <f t="shared" si="28"/>
        <v>-333333.33</v>
      </c>
      <c r="R140" s="106">
        <f t="shared" si="28"/>
        <v>-666666.66</v>
      </c>
      <c r="S140" s="106">
        <f t="shared" si="29"/>
        <v>0</v>
      </c>
      <c r="T140" s="106">
        <f t="shared" si="30"/>
        <v>0</v>
      </c>
      <c r="U140" s="106">
        <f t="shared" si="31"/>
        <v>0</v>
      </c>
      <c r="V140" s="106">
        <v>0</v>
      </c>
      <c r="Y140" s="250">
        <f t="shared" si="33"/>
        <v>0</v>
      </c>
    </row>
    <row r="141" spans="1:25" s="147" customFormat="1" ht="67.5" x14ac:dyDescent="0.9">
      <c r="A141" s="229" t="s">
        <v>134</v>
      </c>
      <c r="B141" s="230" t="s">
        <v>135</v>
      </c>
      <c r="C141" s="131">
        <f>SUM(C142:C142)</f>
        <v>0</v>
      </c>
      <c r="D141" s="131">
        <f>SUM(D142:D142)</f>
        <v>0</v>
      </c>
      <c r="E141" s="131">
        <f>SUM(E142:E142)</f>
        <v>0</v>
      </c>
      <c r="F141" s="131">
        <f>SUM(F142:F142)</f>
        <v>0</v>
      </c>
      <c r="G141" s="98"/>
      <c r="H141" s="98"/>
      <c r="I141" s="146">
        <f>SUM(I142:I142)</f>
        <v>1720820</v>
      </c>
      <c r="J141" s="98">
        <f t="shared" si="25"/>
        <v>0</v>
      </c>
      <c r="K141" s="131">
        <f>SUM(K142:K142)</f>
        <v>0</v>
      </c>
      <c r="L141" s="131">
        <f>SUM(L142:L142)</f>
        <v>0</v>
      </c>
      <c r="M141" s="131">
        <f>SUM(M142:M142)</f>
        <v>0</v>
      </c>
      <c r="N141" s="98"/>
      <c r="O141" s="131">
        <f>SUM(O142:O142)</f>
        <v>7179180</v>
      </c>
      <c r="P141" s="98">
        <f t="shared" si="27"/>
        <v>0</v>
      </c>
      <c r="Q141" s="98">
        <f t="shared" si="28"/>
        <v>0</v>
      </c>
      <c r="R141" s="98">
        <f t="shared" si="28"/>
        <v>0</v>
      </c>
      <c r="S141" s="98">
        <f t="shared" si="29"/>
        <v>0</v>
      </c>
      <c r="T141" s="98">
        <v>0</v>
      </c>
      <c r="U141" s="98">
        <f t="shared" si="31"/>
        <v>8900000</v>
      </c>
      <c r="V141" s="98">
        <f t="shared" si="32"/>
        <v>0</v>
      </c>
      <c r="Y141" s="250">
        <f t="shared" si="33"/>
        <v>-8900000</v>
      </c>
    </row>
    <row r="142" spans="1:25" s="155" customFormat="1" ht="273" x14ac:dyDescent="0.95">
      <c r="A142" s="231" t="s">
        <v>136</v>
      </c>
      <c r="B142" s="232" t="s">
        <v>137</v>
      </c>
      <c r="C142" s="233">
        <v>0</v>
      </c>
      <c r="D142" s="233"/>
      <c r="E142" s="233"/>
      <c r="F142" s="233"/>
      <c r="G142" s="98"/>
      <c r="H142" s="98"/>
      <c r="I142" s="234">
        <v>1720820</v>
      </c>
      <c r="J142" s="98">
        <f t="shared" si="25"/>
        <v>0</v>
      </c>
      <c r="K142" s="235"/>
      <c r="L142" s="235"/>
      <c r="M142" s="106"/>
      <c r="N142" s="98"/>
      <c r="O142" s="154">
        <v>7179180</v>
      </c>
      <c r="P142" s="98">
        <f t="shared" si="27"/>
        <v>0</v>
      </c>
      <c r="Q142" s="98">
        <f t="shared" si="28"/>
        <v>0</v>
      </c>
      <c r="R142" s="98">
        <f t="shared" si="28"/>
        <v>0</v>
      </c>
      <c r="S142" s="98">
        <f t="shared" si="29"/>
        <v>0</v>
      </c>
      <c r="T142" s="98">
        <v>0</v>
      </c>
      <c r="U142" s="98">
        <f t="shared" si="31"/>
        <v>8900000</v>
      </c>
      <c r="V142" s="98">
        <f t="shared" si="32"/>
        <v>0</v>
      </c>
      <c r="Y142" s="250">
        <f t="shared" si="33"/>
        <v>-8900000</v>
      </c>
    </row>
    <row r="143" spans="1:25" s="92" customFormat="1" ht="117.75" customHeight="1" x14ac:dyDescent="0.9">
      <c r="A143" s="245"/>
      <c r="B143" s="246" t="s">
        <v>0</v>
      </c>
      <c r="C143" s="247">
        <f>C82+C85+C86+C87+C101+C102+C103+C109+C126+C141</f>
        <v>1049706200</v>
      </c>
      <c r="D143" s="247">
        <f>D82+D85+D86+D87+D101+D102+D103+D109+D126+D141</f>
        <v>1031213113.4</v>
      </c>
      <c r="E143" s="247">
        <f>E82+E85+E86+E87+E101+E102+E103+E109+E126+E141</f>
        <v>228375726.53</v>
      </c>
      <c r="F143" s="247">
        <f>F82+F85+F86+F87+F101+F102+F103+F109+F126+F141</f>
        <v>216292957.07000002</v>
      </c>
      <c r="G143" s="248">
        <f t="shared" si="23"/>
        <v>20.974612740994264</v>
      </c>
      <c r="H143" s="248">
        <f t="shared" si="24"/>
        <v>94.709258447213855</v>
      </c>
      <c r="I143" s="247">
        <f>I82+I85+I86+I87+I101+I102+I109+I141+I126+I103</f>
        <v>193629280.56999999</v>
      </c>
      <c r="J143" s="248">
        <f t="shared" si="25"/>
        <v>111.70467422761857</v>
      </c>
      <c r="K143" s="247">
        <f>K82+K85+K86+K87+K101+K102+K103+K109+K126+K141</f>
        <v>29063100</v>
      </c>
      <c r="L143" s="247">
        <f>L82+L85+L86+L87+L101+L102+L103+L109+L126+L141</f>
        <v>47241701.859999999</v>
      </c>
      <c r="M143" s="247">
        <f>M82+M85+M86+M87+M101+M102+M103+M109+M126+M141</f>
        <v>9584631.9800000004</v>
      </c>
      <c r="N143" s="248">
        <f t="shared" si="26"/>
        <v>20.288498514308181</v>
      </c>
      <c r="O143" s="247">
        <f>O82+O85+O86+O87+O101+O102+O103+O109+O126+O141</f>
        <v>67793941.120000005</v>
      </c>
      <c r="P143" s="248">
        <f t="shared" si="27"/>
        <v>14.137888757690801</v>
      </c>
      <c r="Q143" s="248">
        <f t="shared" si="28"/>
        <v>1078769300</v>
      </c>
      <c r="R143" s="248">
        <f t="shared" si="28"/>
        <v>1078454815.26</v>
      </c>
      <c r="S143" s="248">
        <f t="shared" si="29"/>
        <v>225877589.05000001</v>
      </c>
      <c r="T143" s="248">
        <f t="shared" si="30"/>
        <v>20.944557514497646</v>
      </c>
      <c r="U143" s="248">
        <f t="shared" si="31"/>
        <v>261423221.69</v>
      </c>
      <c r="V143" s="248">
        <f t="shared" si="32"/>
        <v>86.403031677824487</v>
      </c>
      <c r="Y143" s="250">
        <f t="shared" si="33"/>
        <v>-35545632.639999986</v>
      </c>
    </row>
    <row r="144" spans="1:25" s="92" customFormat="1" ht="138" x14ac:dyDescent="0.9">
      <c r="A144" s="93"/>
      <c r="B144" s="94" t="s">
        <v>46</v>
      </c>
      <c r="C144" s="89">
        <f>C80-C143</f>
        <v>0</v>
      </c>
      <c r="D144" s="89">
        <f>D80-D143</f>
        <v>13465229.600000024</v>
      </c>
      <c r="E144" s="89">
        <f>E80-E143</f>
        <v>4129182.4699999988</v>
      </c>
      <c r="F144" s="89">
        <f>F80-F143</f>
        <v>24458864.389999986</v>
      </c>
      <c r="G144" s="89"/>
      <c r="H144" s="89"/>
      <c r="I144" s="89">
        <f>I80-I143</f>
        <v>93236909.170000017</v>
      </c>
      <c r="J144" s="89"/>
      <c r="K144" s="89">
        <f>K80-K143</f>
        <v>0</v>
      </c>
      <c r="L144" s="89">
        <f>L80-L143</f>
        <v>-17738569.859999999</v>
      </c>
      <c r="M144" s="89">
        <f>M80-M143</f>
        <v>7904787.7599999979</v>
      </c>
      <c r="N144" s="89"/>
      <c r="O144" s="89">
        <f>O80-O143</f>
        <v>-58499857.960000008</v>
      </c>
      <c r="P144" s="89"/>
      <c r="Q144" s="89">
        <f t="shared" si="28"/>
        <v>0</v>
      </c>
      <c r="R144" s="89">
        <f t="shared" si="28"/>
        <v>-4273340.2599999756</v>
      </c>
      <c r="S144" s="89">
        <f t="shared" si="29"/>
        <v>32363652.149999984</v>
      </c>
      <c r="T144" s="89"/>
      <c r="U144" s="89">
        <f t="shared" si="31"/>
        <v>34737051.210000008</v>
      </c>
      <c r="V144" s="89"/>
    </row>
    <row r="145" spans="1:30" s="92" customFormat="1" ht="99" customHeight="1" x14ac:dyDescent="0.9">
      <c r="A145" s="93"/>
      <c r="B145" s="94" t="s">
        <v>47</v>
      </c>
      <c r="C145" s="89">
        <f>C143+C144</f>
        <v>1049706200</v>
      </c>
      <c r="D145" s="89">
        <f>D143+D144</f>
        <v>1044678343</v>
      </c>
      <c r="E145" s="89">
        <f>E143+E144</f>
        <v>232504909</v>
      </c>
      <c r="F145" s="89">
        <f>F143+F144</f>
        <v>240751821.46000001</v>
      </c>
      <c r="G145" s="89"/>
      <c r="H145" s="89"/>
      <c r="I145" s="89">
        <f>I143+I144</f>
        <v>286866189.74000001</v>
      </c>
      <c r="J145" s="89"/>
      <c r="K145" s="89">
        <f>K143+K144</f>
        <v>29063100</v>
      </c>
      <c r="L145" s="89">
        <f>L143+L144</f>
        <v>29503132</v>
      </c>
      <c r="M145" s="89">
        <f>M143+M144</f>
        <v>17489419.739999998</v>
      </c>
      <c r="N145" s="89"/>
      <c r="O145" s="89">
        <f>O143+O144</f>
        <v>9294083.1599999964</v>
      </c>
      <c r="P145" s="89"/>
      <c r="Q145" s="89">
        <f t="shared" si="28"/>
        <v>1078769300</v>
      </c>
      <c r="R145" s="89">
        <f t="shared" si="28"/>
        <v>1074181475</v>
      </c>
      <c r="S145" s="89">
        <f t="shared" si="29"/>
        <v>258241241.20000002</v>
      </c>
      <c r="T145" s="89"/>
      <c r="U145" s="89">
        <f t="shared" si="31"/>
        <v>296160272.89999998</v>
      </c>
      <c r="V145" s="89"/>
    </row>
    <row r="146" spans="1:30" s="13" customFormat="1" ht="83.25" customHeight="1" x14ac:dyDescent="0.2">
      <c r="A146" s="5"/>
      <c r="B146" s="11"/>
      <c r="C146" s="23"/>
      <c r="D146" s="23"/>
      <c r="E146" s="23"/>
      <c r="F146" s="5"/>
      <c r="G146" s="5"/>
      <c r="H146" s="5"/>
      <c r="I146" s="24"/>
      <c r="J146" s="5"/>
      <c r="K146" s="25"/>
      <c r="L146" s="23"/>
      <c r="M146" s="5"/>
      <c r="N146" s="26"/>
      <c r="O146" s="25"/>
      <c r="P146" s="27"/>
      <c r="Q146" s="23"/>
      <c r="R146" s="34"/>
      <c r="S146" s="88"/>
      <c r="T146" s="27"/>
      <c r="U146" s="59"/>
      <c r="V146" s="22"/>
    </row>
    <row r="147" spans="1:30" s="13" customFormat="1" ht="200.25" customHeight="1" x14ac:dyDescent="1.3">
      <c r="A147" s="340" t="s">
        <v>272</v>
      </c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</row>
    <row r="148" spans="1:30" s="79" customFormat="1" ht="59.25" x14ac:dyDescent="0.2">
      <c r="A148" s="7"/>
      <c r="B148" s="76" t="s">
        <v>168</v>
      </c>
      <c r="C148" s="40">
        <f>C143</f>
        <v>1049706200</v>
      </c>
      <c r="D148" s="40">
        <f>D143</f>
        <v>1031213113.4</v>
      </c>
      <c r="E148" s="40"/>
      <c r="F148" s="40"/>
      <c r="G148" s="40"/>
      <c r="H148" s="40"/>
      <c r="I148" s="40"/>
      <c r="J148" s="77"/>
      <c r="K148" s="77">
        <f>K143</f>
        <v>29063100</v>
      </c>
      <c r="L148" s="77">
        <f>L143</f>
        <v>47241701.859999999</v>
      </c>
      <c r="M148" s="40"/>
      <c r="N148" s="65"/>
      <c r="O148" s="41"/>
      <c r="P148" s="66"/>
      <c r="Q148" s="63"/>
      <c r="R148" s="56"/>
      <c r="S148" s="57"/>
      <c r="T148" s="66"/>
      <c r="U148" s="64"/>
      <c r="V148" s="78"/>
    </row>
    <row r="149" spans="1:30" s="79" customFormat="1" ht="59.25" x14ac:dyDescent="0.2">
      <c r="A149" s="7"/>
      <c r="B149" s="80" t="s">
        <v>166</v>
      </c>
      <c r="C149" s="40">
        <f>C80</f>
        <v>1049706200</v>
      </c>
      <c r="D149" s="40">
        <f>D80</f>
        <v>1044678343</v>
      </c>
      <c r="E149" s="40"/>
      <c r="F149" s="40"/>
      <c r="G149" s="40"/>
      <c r="H149" s="40"/>
      <c r="I149" s="40"/>
      <c r="J149" s="77"/>
      <c r="K149" s="77">
        <f>K80</f>
        <v>29063100</v>
      </c>
      <c r="L149" s="77">
        <f>L80</f>
        <v>29503132</v>
      </c>
      <c r="M149" s="40"/>
      <c r="N149" s="40"/>
      <c r="O149" s="40"/>
      <c r="P149" s="40"/>
      <c r="Q149" s="40"/>
      <c r="R149" s="40"/>
      <c r="S149" s="40"/>
      <c r="T149" s="40"/>
      <c r="U149" s="40"/>
      <c r="V149" s="40"/>
    </row>
    <row r="150" spans="1:30" s="79" customFormat="1" ht="59.25" x14ac:dyDescent="0.2">
      <c r="A150" s="7"/>
      <c r="B150" s="80" t="s">
        <v>164</v>
      </c>
      <c r="C150" s="40"/>
      <c r="D150" s="40">
        <v>16185626.310000001</v>
      </c>
      <c r="E150" s="40"/>
      <c r="F150" s="40"/>
      <c r="G150" s="40"/>
      <c r="H150" s="40"/>
      <c r="I150" s="42"/>
      <c r="J150" s="77"/>
      <c r="K150" s="81"/>
      <c r="L150" s="81">
        <f>D150</f>
        <v>16185626.310000001</v>
      </c>
      <c r="M150" s="40"/>
      <c r="N150" s="82"/>
      <c r="O150" s="43"/>
      <c r="P150" s="83"/>
      <c r="Q150" s="63"/>
      <c r="R150" s="56"/>
      <c r="S150" s="57"/>
      <c r="T150" s="66"/>
      <c r="U150" s="64"/>
      <c r="V150" s="78"/>
    </row>
    <row r="151" spans="1:30" s="79" customFormat="1" ht="59.25" x14ac:dyDescent="0.2">
      <c r="A151" s="8"/>
      <c r="B151" s="80" t="s">
        <v>165</v>
      </c>
      <c r="C151" s="44"/>
      <c r="D151" s="44">
        <v>2920396.71</v>
      </c>
      <c r="E151" s="44"/>
      <c r="F151" s="44"/>
      <c r="G151" s="44"/>
      <c r="H151" s="44"/>
      <c r="I151" s="45"/>
      <c r="J151" s="75"/>
      <c r="K151" s="74"/>
      <c r="L151" s="75">
        <v>1552943.55</v>
      </c>
      <c r="M151" s="44"/>
      <c r="N151" s="84"/>
      <c r="O151" s="46"/>
      <c r="P151" s="85"/>
      <c r="Q151" s="56"/>
      <c r="R151" s="56"/>
      <c r="S151" s="57"/>
      <c r="T151" s="66"/>
      <c r="U151" s="64"/>
      <c r="V151" s="78"/>
    </row>
    <row r="152" spans="1:30" s="79" customFormat="1" ht="59.25" x14ac:dyDescent="0.2">
      <c r="A152" s="8"/>
      <c r="B152" s="80" t="s">
        <v>241</v>
      </c>
      <c r="C152" s="44"/>
      <c r="D152" s="44">
        <v>200000</v>
      </c>
      <c r="E152" s="44"/>
      <c r="F152" s="44"/>
      <c r="G152" s="44"/>
      <c r="H152" s="44"/>
      <c r="I152" s="45"/>
      <c r="J152" s="75"/>
      <c r="K152" s="74"/>
      <c r="L152" s="75"/>
      <c r="M152" s="44"/>
      <c r="N152" s="61"/>
      <c r="O152" s="47"/>
      <c r="P152" s="62"/>
      <c r="Q152" s="56"/>
      <c r="R152" s="56"/>
      <c r="S152" s="57"/>
      <c r="T152" s="66"/>
      <c r="U152" s="64"/>
      <c r="V152" s="78"/>
    </row>
    <row r="153" spans="1:30" s="79" customFormat="1" ht="59.25" x14ac:dyDescent="0.2">
      <c r="A153" s="8"/>
      <c r="B153" s="80"/>
      <c r="C153" s="44"/>
      <c r="D153" s="44"/>
      <c r="E153" s="44"/>
      <c r="F153" s="44"/>
      <c r="G153" s="44"/>
      <c r="H153" s="44"/>
      <c r="I153" s="45"/>
      <c r="J153" s="75"/>
      <c r="K153" s="74"/>
      <c r="L153" s="75"/>
      <c r="M153" s="44"/>
      <c r="N153" s="54"/>
      <c r="O153" s="48"/>
      <c r="P153" s="55"/>
      <c r="Q153" s="56"/>
      <c r="R153" s="56"/>
      <c r="S153" s="57"/>
      <c r="T153" s="66"/>
      <c r="U153" s="64"/>
      <c r="V153" s="78"/>
    </row>
    <row r="154" spans="1:30" s="79" customFormat="1" ht="59.25" x14ac:dyDescent="0.2">
      <c r="A154" s="8"/>
      <c r="B154" s="80" t="s">
        <v>167</v>
      </c>
      <c r="C154" s="44">
        <f>C149+C151-C148-C150</f>
        <v>0</v>
      </c>
      <c r="D154" s="44">
        <f>D149+D151-D148-D150-D152</f>
        <v>6.1467289924621582E-8</v>
      </c>
      <c r="E154" s="44">
        <f t="shared" ref="E154:N154" si="37">E149+E151-E148-E150</f>
        <v>0</v>
      </c>
      <c r="F154" s="44">
        <f t="shared" si="37"/>
        <v>0</v>
      </c>
      <c r="G154" s="44">
        <f t="shared" si="37"/>
        <v>0</v>
      </c>
      <c r="H154" s="44">
        <f t="shared" si="37"/>
        <v>0</v>
      </c>
      <c r="I154" s="44">
        <f t="shared" si="37"/>
        <v>0</v>
      </c>
      <c r="J154" s="75">
        <f t="shared" si="37"/>
        <v>0</v>
      </c>
      <c r="K154" s="75">
        <f t="shared" si="37"/>
        <v>0</v>
      </c>
      <c r="L154" s="75">
        <f>L149+L150+L151-L148</f>
        <v>0</v>
      </c>
      <c r="M154" s="44">
        <f t="shared" si="37"/>
        <v>0</v>
      </c>
      <c r="N154" s="44">
        <f t="shared" si="37"/>
        <v>0</v>
      </c>
      <c r="O154" s="48"/>
      <c r="P154" s="55"/>
      <c r="Q154" s="56"/>
      <c r="R154" s="56"/>
      <c r="S154" s="57"/>
      <c r="T154" s="66"/>
      <c r="U154" s="64"/>
      <c r="V154" s="78"/>
    </row>
    <row r="155" spans="1:30" s="79" customFormat="1" ht="59.25" x14ac:dyDescent="0.2">
      <c r="A155" s="8"/>
      <c r="B155" s="80"/>
      <c r="C155" s="49"/>
      <c r="D155" s="49"/>
      <c r="E155" s="49"/>
      <c r="F155" s="49"/>
      <c r="G155" s="49"/>
      <c r="H155" s="49"/>
      <c r="I155" s="50"/>
      <c r="J155" s="72"/>
      <c r="K155" s="71"/>
      <c r="L155" s="72"/>
      <c r="M155" s="86"/>
      <c r="N155" s="54"/>
      <c r="O155" s="48"/>
      <c r="P155" s="55"/>
      <c r="Q155" s="56"/>
      <c r="R155" s="56"/>
      <c r="S155" s="57"/>
      <c r="T155" s="66"/>
      <c r="U155" s="64"/>
      <c r="V155" s="78"/>
    </row>
    <row r="156" spans="1:30" s="79" customFormat="1" x14ac:dyDescent="0.2">
      <c r="A156" s="8"/>
      <c r="B156" s="9"/>
      <c r="C156" s="51"/>
      <c r="D156" s="51"/>
      <c r="E156" s="51"/>
      <c r="F156" s="52"/>
      <c r="G156" s="52"/>
      <c r="H156" s="52"/>
      <c r="I156" s="53"/>
      <c r="J156" s="73"/>
      <c r="K156" s="74"/>
      <c r="L156" s="75">
        <f>L154+D154</f>
        <v>6.1467289924621582E-8</v>
      </c>
      <c r="M156" s="75"/>
      <c r="N156" s="54"/>
      <c r="O156" s="48"/>
      <c r="P156" s="55"/>
      <c r="Q156" s="56"/>
      <c r="R156" s="56"/>
      <c r="S156" s="57"/>
      <c r="T156" s="66"/>
      <c r="U156" s="64"/>
      <c r="V156" s="78"/>
    </row>
    <row r="157" spans="1:30" s="79" customFormat="1" x14ac:dyDescent="0.2">
      <c r="A157" s="8"/>
      <c r="B157" s="9"/>
      <c r="C157" s="51"/>
      <c r="D157" s="51"/>
      <c r="E157" s="51"/>
      <c r="F157" s="52"/>
      <c r="G157" s="52"/>
      <c r="H157" s="52"/>
      <c r="I157" s="53"/>
      <c r="J157" s="73"/>
      <c r="K157" s="74"/>
      <c r="L157" s="75"/>
      <c r="M157" s="75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30" s="79" customFormat="1" x14ac:dyDescent="0.2">
      <c r="A158" s="8"/>
      <c r="B158" s="9"/>
      <c r="C158" s="51"/>
      <c r="D158" s="51"/>
      <c r="E158" s="51"/>
      <c r="F158" s="52"/>
      <c r="G158" s="52"/>
      <c r="H158" s="52"/>
      <c r="I158" s="53"/>
      <c r="J158" s="52"/>
      <c r="K158" s="74"/>
      <c r="L158" s="75"/>
      <c r="M158" s="75"/>
      <c r="N158" s="54"/>
      <c r="O158" s="48"/>
      <c r="P158" s="55"/>
      <c r="Q158" s="56"/>
      <c r="R158" s="56"/>
      <c r="S158" s="57"/>
      <c r="T158" s="66"/>
      <c r="U158" s="64"/>
      <c r="V158" s="78"/>
    </row>
    <row r="159" spans="1:30" s="79" customFormat="1" x14ac:dyDescent="0.2">
      <c r="A159" s="8"/>
      <c r="B159" s="9"/>
      <c r="C159" s="56"/>
      <c r="D159" s="56"/>
      <c r="E159" s="56"/>
      <c r="F159" s="8"/>
      <c r="G159" s="8"/>
      <c r="H159" s="8"/>
      <c r="I159" s="60"/>
      <c r="J159" s="8"/>
      <c r="K159" s="74"/>
      <c r="L159" s="75"/>
      <c r="M159" s="75"/>
      <c r="N159" s="61"/>
      <c r="O159" s="47"/>
      <c r="P159" s="62"/>
      <c r="Q159" s="56"/>
      <c r="R159" s="56"/>
      <c r="S159" s="57"/>
      <c r="T159" s="66"/>
      <c r="U159" s="64"/>
      <c r="V159" s="78"/>
    </row>
    <row r="160" spans="1:30" x14ac:dyDescent="0.2">
      <c r="A160" s="8"/>
      <c r="B160" s="9"/>
      <c r="C160" s="56"/>
      <c r="D160" s="56"/>
      <c r="E160" s="56"/>
      <c r="F160" s="8"/>
      <c r="G160" s="8"/>
      <c r="H160" s="8"/>
      <c r="I160" s="60"/>
      <c r="J160" s="8"/>
      <c r="K160" s="74">
        <f>K143-K135</f>
        <v>19593349</v>
      </c>
      <c r="L160" s="74">
        <f t="shared" ref="L160:M160" si="38">L143-L135</f>
        <v>41771950.859999999</v>
      </c>
      <c r="M160" s="74">
        <f t="shared" si="38"/>
        <v>9609501.5999999996</v>
      </c>
      <c r="N160" s="61"/>
      <c r="O160" s="47"/>
      <c r="P160" s="62"/>
      <c r="Q160" s="56"/>
      <c r="R160" s="56"/>
      <c r="S160" s="57"/>
      <c r="T160" s="58"/>
      <c r="U160" s="59"/>
      <c r="AC160" s="2"/>
      <c r="AD160" s="2"/>
    </row>
    <row r="161" spans="1:30" x14ac:dyDescent="0.2">
      <c r="A161" s="8"/>
      <c r="B161" s="9"/>
      <c r="C161" s="56"/>
      <c r="D161" s="56"/>
      <c r="E161" s="56"/>
      <c r="F161" s="8"/>
      <c r="G161" s="8"/>
      <c r="H161" s="8"/>
      <c r="I161" s="60"/>
      <c r="J161" s="8"/>
      <c r="K161" s="47"/>
      <c r="L161" s="56"/>
      <c r="M161" s="8"/>
      <c r="N161" s="61"/>
      <c r="O161" s="47"/>
      <c r="P161" s="62"/>
      <c r="Q161" s="56"/>
      <c r="R161" s="56"/>
      <c r="S161" s="57"/>
      <c r="T161" s="58"/>
      <c r="U161" s="59"/>
      <c r="AC161" s="2"/>
      <c r="AD161" s="2"/>
    </row>
    <row r="162" spans="1:30" x14ac:dyDescent="0.2">
      <c r="A162" s="8"/>
      <c r="B162" s="9"/>
      <c r="C162" s="56"/>
      <c r="D162" s="56"/>
      <c r="E162" s="56"/>
      <c r="F162" s="8"/>
      <c r="G162" s="8"/>
      <c r="H162" s="8"/>
      <c r="I162" s="60"/>
      <c r="J162" s="8"/>
      <c r="K162" s="47"/>
      <c r="L162" s="56"/>
      <c r="M162" s="8"/>
      <c r="N162" s="61"/>
      <c r="O162" s="47"/>
      <c r="P162" s="62"/>
      <c r="Q162" s="56"/>
      <c r="R162" s="56"/>
      <c r="S162" s="57"/>
      <c r="T162" s="58"/>
      <c r="U162" s="59"/>
      <c r="AC162" s="2"/>
      <c r="AD162" s="2"/>
    </row>
    <row r="163" spans="1:30" x14ac:dyDescent="0.2">
      <c r="A163" s="8"/>
      <c r="B163" s="9"/>
      <c r="C163" s="56"/>
      <c r="D163" s="56"/>
      <c r="E163" s="56"/>
      <c r="F163" s="8"/>
      <c r="G163" s="8"/>
      <c r="H163" s="8"/>
      <c r="I163" s="60"/>
      <c r="J163" s="8"/>
      <c r="K163" s="47"/>
      <c r="L163" s="56"/>
      <c r="M163" s="8"/>
      <c r="N163" s="61"/>
      <c r="O163" s="47"/>
      <c r="P163" s="62"/>
      <c r="Q163" s="56"/>
      <c r="R163" s="56"/>
      <c r="S163" s="57"/>
      <c r="T163" s="58"/>
      <c r="U163" s="59"/>
      <c r="AC163" s="2"/>
      <c r="AD163" s="2"/>
    </row>
    <row r="164" spans="1:30" x14ac:dyDescent="0.2">
      <c r="A164" s="8"/>
      <c r="B164" s="9"/>
      <c r="C164" s="56"/>
      <c r="D164" s="56"/>
      <c r="E164" s="56"/>
      <c r="F164" s="8"/>
      <c r="G164" s="8"/>
      <c r="H164" s="8"/>
      <c r="I164" s="60"/>
      <c r="J164" s="8"/>
      <c r="K164" s="47"/>
      <c r="L164" s="56"/>
      <c r="M164" s="8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 x14ac:dyDescent="0.2">
      <c r="A165" s="8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 x14ac:dyDescent="0.2">
      <c r="A166" s="8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 x14ac:dyDescent="0.2">
      <c r="A167" s="7"/>
      <c r="C167" s="63"/>
      <c r="D167" s="63"/>
      <c r="E167" s="63"/>
      <c r="F167" s="7"/>
      <c r="G167" s="7"/>
      <c r="H167" s="7"/>
      <c r="I167" s="64"/>
      <c r="J167" s="7"/>
      <c r="K167" s="41"/>
      <c r="L167" s="63"/>
      <c r="M167" s="7"/>
      <c r="N167" s="65"/>
      <c r="O167" s="41"/>
      <c r="P167" s="66"/>
      <c r="Q167" s="63"/>
      <c r="R167" s="56"/>
      <c r="S167" s="57"/>
      <c r="T167" s="58"/>
      <c r="U167" s="59"/>
      <c r="AC167" s="2"/>
      <c r="AD167" s="2"/>
    </row>
    <row r="168" spans="1:30" x14ac:dyDescent="0.2">
      <c r="A168" s="7"/>
      <c r="C168" s="63"/>
      <c r="D168" s="63"/>
      <c r="E168" s="63"/>
      <c r="F168" s="7"/>
      <c r="G168" s="7"/>
      <c r="H168" s="7"/>
      <c r="I168" s="64"/>
      <c r="J168" s="7"/>
      <c r="K168" s="41"/>
      <c r="L168" s="63"/>
      <c r="M168" s="7"/>
      <c r="N168" s="65"/>
      <c r="O168" s="41"/>
      <c r="P168" s="66"/>
      <c r="Q168" s="63"/>
      <c r="R168" s="56"/>
      <c r="S168" s="57"/>
      <c r="T168" s="58"/>
      <c r="U168" s="59"/>
      <c r="AC168" s="2"/>
      <c r="AD168" s="2"/>
    </row>
    <row r="169" spans="1:30" x14ac:dyDescent="0.2">
      <c r="A169" s="7"/>
      <c r="C169" s="63"/>
      <c r="D169" s="63"/>
      <c r="E169" s="63"/>
      <c r="F169" s="7"/>
      <c r="G169" s="7"/>
      <c r="H169" s="7"/>
      <c r="I169" s="64"/>
      <c r="J169" s="7"/>
      <c r="K169" s="41"/>
      <c r="L169" s="63"/>
      <c r="M169" s="7"/>
      <c r="N169" s="65"/>
      <c r="O169" s="41"/>
      <c r="P169" s="66"/>
      <c r="Q169" s="63"/>
      <c r="R169" s="56"/>
      <c r="S169" s="57"/>
      <c r="T169" s="58"/>
      <c r="U169" s="59"/>
      <c r="AC169" s="2"/>
      <c r="AD169" s="2"/>
    </row>
    <row r="170" spans="1:30" x14ac:dyDescent="0.2">
      <c r="A170" s="7"/>
      <c r="C170" s="63"/>
      <c r="D170" s="63"/>
      <c r="E170" s="63"/>
      <c r="F170" s="7"/>
      <c r="G170" s="7"/>
      <c r="H170" s="7"/>
      <c r="I170" s="64"/>
      <c r="J170" s="7"/>
      <c r="K170" s="41"/>
      <c r="L170" s="63"/>
      <c r="M170" s="7"/>
      <c r="N170" s="65"/>
      <c r="O170" s="41"/>
      <c r="P170" s="66"/>
      <c r="Q170" s="63"/>
      <c r="R170" s="56"/>
      <c r="S170" s="57"/>
      <c r="T170" s="58"/>
      <c r="U170" s="59"/>
      <c r="AC170" s="2"/>
      <c r="AD170" s="2"/>
    </row>
    <row r="171" spans="1:30" x14ac:dyDescent="0.2">
      <c r="A171" s="7"/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 x14ac:dyDescent="0.2">
      <c r="A172" s="7"/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 x14ac:dyDescent="0.2">
      <c r="A173" s="7"/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 x14ac:dyDescent="0.2">
      <c r="A174" s="7"/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 x14ac:dyDescent="0.2">
      <c r="A175" s="7"/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 x14ac:dyDescent="0.2">
      <c r="A176" s="7"/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67"/>
      <c r="T176" s="58"/>
      <c r="U176" s="59"/>
      <c r="AC176" s="2"/>
      <c r="AD176" s="2"/>
    </row>
    <row r="177" spans="1:30" x14ac:dyDescent="0.2">
      <c r="A177" s="7"/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67"/>
      <c r="T177" s="58"/>
      <c r="U177" s="59"/>
      <c r="AC177" s="2"/>
      <c r="AD177" s="2"/>
    </row>
    <row r="178" spans="1:30" x14ac:dyDescent="0.2">
      <c r="A178" s="7"/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67"/>
      <c r="T178" s="58"/>
      <c r="U178" s="59"/>
      <c r="AC178" s="2"/>
      <c r="AD178" s="2"/>
    </row>
    <row r="179" spans="1:30" x14ac:dyDescent="0.2">
      <c r="A179" s="7"/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67"/>
      <c r="T179" s="58"/>
      <c r="U179" s="59"/>
      <c r="AC179" s="2"/>
      <c r="AD179" s="2"/>
    </row>
    <row r="180" spans="1:30" x14ac:dyDescent="0.2">
      <c r="A180" s="7"/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 x14ac:dyDescent="0.2">
      <c r="A181" s="7"/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 x14ac:dyDescent="0.2">
      <c r="A182" s="7"/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 x14ac:dyDescent="0.2">
      <c r="A183" s="7"/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 x14ac:dyDescent="0.2">
      <c r="A184" s="7"/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 x14ac:dyDescent="0.2">
      <c r="A185" s="7"/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 x14ac:dyDescent="0.2">
      <c r="R186" s="68"/>
      <c r="S186" s="69"/>
    </row>
    <row r="187" spans="1:30" ht="23.25" x14ac:dyDescent="0.2">
      <c r="A187" s="22"/>
      <c r="B187" s="87"/>
      <c r="C187" s="22"/>
      <c r="D187" s="22"/>
      <c r="E187" s="22"/>
      <c r="F187" s="22"/>
      <c r="G187" s="22"/>
      <c r="H187" s="22"/>
      <c r="I187" s="18"/>
      <c r="J187" s="22"/>
      <c r="K187" s="22"/>
      <c r="L187" s="22"/>
      <c r="M187" s="22"/>
      <c r="N187" s="22"/>
      <c r="O187" s="18"/>
      <c r="P187" s="22"/>
      <c r="Q187" s="22"/>
      <c r="R187" s="68"/>
      <c r="S187" s="69"/>
      <c r="T187" s="22"/>
      <c r="U187" s="22"/>
      <c r="W187" s="1"/>
      <c r="X187" s="1"/>
      <c r="Y187" s="1"/>
      <c r="Z187" s="1"/>
      <c r="AA187" s="1"/>
      <c r="AB187" s="1"/>
    </row>
    <row r="188" spans="1:30" ht="23.25" x14ac:dyDescent="0.2">
      <c r="A188" s="22"/>
      <c r="B188" s="87"/>
      <c r="C188" s="22"/>
      <c r="D188" s="22"/>
      <c r="E188" s="22"/>
      <c r="F188" s="22"/>
      <c r="G188" s="22"/>
      <c r="H188" s="22"/>
      <c r="I188" s="18"/>
      <c r="J188" s="22"/>
      <c r="K188" s="22"/>
      <c r="L188" s="22"/>
      <c r="M188" s="22"/>
      <c r="N188" s="22"/>
      <c r="O188" s="18"/>
      <c r="P188" s="22"/>
      <c r="Q188" s="22"/>
      <c r="R188" s="68"/>
      <c r="S188" s="69"/>
      <c r="T188" s="22"/>
      <c r="U188" s="22"/>
      <c r="W188" s="1"/>
      <c r="X188" s="1"/>
      <c r="Y188" s="1"/>
      <c r="Z188" s="1"/>
      <c r="AA188" s="1"/>
      <c r="AB188" s="1"/>
    </row>
    <row r="189" spans="1:30" ht="23.25" x14ac:dyDescent="0.2">
      <c r="A189" s="22"/>
      <c r="B189" s="87"/>
      <c r="C189" s="22"/>
      <c r="D189" s="22"/>
      <c r="E189" s="22"/>
      <c r="F189" s="22"/>
      <c r="G189" s="22"/>
      <c r="H189" s="22"/>
      <c r="I189" s="18"/>
      <c r="J189" s="22"/>
      <c r="K189" s="22"/>
      <c r="L189" s="22"/>
      <c r="M189" s="22"/>
      <c r="N189" s="22"/>
      <c r="O189" s="18"/>
      <c r="P189" s="22"/>
      <c r="Q189" s="22"/>
      <c r="R189" s="68"/>
      <c r="S189" s="69"/>
      <c r="T189" s="22"/>
      <c r="U189" s="22"/>
      <c r="W189" s="1"/>
      <c r="X189" s="1"/>
      <c r="Y189" s="1"/>
      <c r="Z189" s="1"/>
      <c r="AA189" s="1"/>
      <c r="AB189" s="1"/>
    </row>
    <row r="190" spans="1:30" ht="23.25" x14ac:dyDescent="0.2">
      <c r="A190" s="22"/>
      <c r="B190" s="87"/>
      <c r="C190" s="22"/>
      <c r="D190" s="22"/>
      <c r="E190" s="22"/>
      <c r="F190" s="22"/>
      <c r="G190" s="22"/>
      <c r="H190" s="22"/>
      <c r="I190" s="18"/>
      <c r="J190" s="22"/>
      <c r="K190" s="22"/>
      <c r="L190" s="22"/>
      <c r="M190" s="22"/>
      <c r="N190" s="22"/>
      <c r="O190" s="18"/>
      <c r="P190" s="22"/>
      <c r="Q190" s="22"/>
      <c r="R190" s="68"/>
      <c r="S190" s="69"/>
      <c r="T190" s="22"/>
      <c r="U190" s="22"/>
      <c r="W190" s="1"/>
      <c r="X190" s="1"/>
      <c r="Y190" s="1"/>
      <c r="Z190" s="1"/>
      <c r="AA190" s="1"/>
      <c r="AB190" s="1"/>
    </row>
    <row r="191" spans="1:30" ht="23.25" x14ac:dyDescent="0.2">
      <c r="A191" s="22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ht="23.25" x14ac:dyDescent="0.2">
      <c r="A192" s="22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ht="23.25" x14ac:dyDescent="0.2">
      <c r="A193" s="22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ht="23.25" x14ac:dyDescent="0.2">
      <c r="A194" s="22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ht="23.25" x14ac:dyDescent="0.2">
      <c r="A195" s="22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ht="23.25" x14ac:dyDescent="0.2">
      <c r="A196" s="22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ht="23.25" x14ac:dyDescent="0.2">
      <c r="A197" s="22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ht="23.25" x14ac:dyDescent="0.2">
      <c r="A198" s="22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ht="23.25" x14ac:dyDescent="0.2">
      <c r="A199" s="22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ht="23.25" x14ac:dyDescent="0.2">
      <c r="A200" s="22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ht="23.25" x14ac:dyDescent="0.2">
      <c r="A201" s="22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ht="23.25" x14ac:dyDescent="0.2">
      <c r="A202" s="22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ht="23.25" x14ac:dyDescent="0.2">
      <c r="A203" s="22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ht="23.25" x14ac:dyDescent="0.2">
      <c r="A204" s="22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ht="23.25" x14ac:dyDescent="0.2">
      <c r="A205" s="22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ht="23.25" x14ac:dyDescent="0.2">
      <c r="A206" s="22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ht="23.25" x14ac:dyDescent="0.2">
      <c r="A207" s="22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ht="23.25" x14ac:dyDescent="0.2">
      <c r="A208" s="22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ht="23.25" x14ac:dyDescent="0.2">
      <c r="A209" s="22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ht="23.25" x14ac:dyDescent="0.2">
      <c r="A210" s="22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ht="23.25" x14ac:dyDescent="0.2">
      <c r="A211" s="22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ht="23.25" x14ac:dyDescent="0.2">
      <c r="A212" s="22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ht="23.25" x14ac:dyDescent="0.2">
      <c r="A213" s="22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ht="23.25" x14ac:dyDescent="0.2">
      <c r="A214" s="22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ht="23.25" x14ac:dyDescent="0.2">
      <c r="A215" s="22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ht="23.25" x14ac:dyDescent="0.2">
      <c r="A216" s="22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ht="23.25" x14ac:dyDescent="0.2">
      <c r="A217" s="22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ht="23.25" x14ac:dyDescent="0.2">
      <c r="A218" s="22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ht="23.25" x14ac:dyDescent="0.2">
      <c r="A219" s="22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ht="23.25" x14ac:dyDescent="0.2">
      <c r="A220" s="22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ht="23.25" x14ac:dyDescent="0.2">
      <c r="A221" s="22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ht="23.25" x14ac:dyDescent="0.2">
      <c r="A222" s="22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ht="23.25" x14ac:dyDescent="0.2">
      <c r="A223" s="22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ht="23.25" x14ac:dyDescent="0.2">
      <c r="A224" s="22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ht="23.25" x14ac:dyDescent="0.2">
      <c r="A225" s="22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ht="23.25" x14ac:dyDescent="0.2">
      <c r="A226" s="22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ht="23.25" x14ac:dyDescent="0.2">
      <c r="A227" s="22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ht="23.25" x14ac:dyDescent="0.2">
      <c r="A228" s="22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ht="23.25" x14ac:dyDescent="0.2">
      <c r="A229" s="22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ht="23.25" x14ac:dyDescent="0.2">
      <c r="A230" s="22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ht="23.25" x14ac:dyDescent="0.2">
      <c r="A231" s="22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ht="23.25" x14ac:dyDescent="0.2">
      <c r="A232" s="22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ht="23.25" x14ac:dyDescent="0.2">
      <c r="A233" s="22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ht="23.25" x14ac:dyDescent="0.2">
      <c r="A234" s="22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ht="23.25" x14ac:dyDescent="0.2">
      <c r="A235" s="22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ht="23.25" x14ac:dyDescent="0.2">
      <c r="A236" s="22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ht="23.25" x14ac:dyDescent="0.2">
      <c r="A237" s="22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ht="23.25" x14ac:dyDescent="0.2">
      <c r="A238" s="22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ht="23.25" x14ac:dyDescent="0.2">
      <c r="A239" s="22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ht="23.25" x14ac:dyDescent="0.2">
      <c r="A240" s="22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ht="23.25" x14ac:dyDescent="0.2">
      <c r="A241" s="22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ht="23.25" x14ac:dyDescent="0.2">
      <c r="A242" s="22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ht="23.25" x14ac:dyDescent="0.2">
      <c r="A243" s="22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ht="23.25" x14ac:dyDescent="0.2">
      <c r="A244" s="22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ht="23.25" x14ac:dyDescent="0.2">
      <c r="A245" s="22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ht="23.25" x14ac:dyDescent="0.2">
      <c r="A246" s="22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ht="23.25" x14ac:dyDescent="0.2">
      <c r="A247" s="22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ht="23.25" x14ac:dyDescent="0.2">
      <c r="A248" s="22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ht="23.25" x14ac:dyDescent="0.2">
      <c r="A249" s="22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ht="23.25" x14ac:dyDescent="0.2">
      <c r="A250" s="22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ht="23.25" x14ac:dyDescent="0.2">
      <c r="A251" s="22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ht="23.25" x14ac:dyDescent="0.2">
      <c r="A252" s="22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ht="23.25" x14ac:dyDescent="0.2">
      <c r="A253" s="22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ht="23.25" x14ac:dyDescent="0.2">
      <c r="A254" s="22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ht="23.25" x14ac:dyDescent="0.2">
      <c r="A255" s="22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ht="23.25" x14ac:dyDescent="0.2">
      <c r="A256" s="22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ht="23.25" x14ac:dyDescent="0.2">
      <c r="A257" s="22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ht="23.25" x14ac:dyDescent="0.2">
      <c r="A258" s="22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ht="23.25" x14ac:dyDescent="0.2">
      <c r="A259" s="22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ht="23.25" x14ac:dyDescent="0.2">
      <c r="A260" s="22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ht="23.25" x14ac:dyDescent="0.2">
      <c r="A261" s="22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ht="23.25" x14ac:dyDescent="0.2">
      <c r="A262" s="22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ht="23.25" x14ac:dyDescent="0.2">
      <c r="A263" s="22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ht="23.25" x14ac:dyDescent="0.2">
      <c r="A264" s="22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ht="23.25" x14ac:dyDescent="0.2">
      <c r="A265" s="22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ht="23.25" x14ac:dyDescent="0.2">
      <c r="A266" s="22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ht="23.25" x14ac:dyDescent="0.2">
      <c r="A267" s="22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ht="23.25" x14ac:dyDescent="0.2">
      <c r="A268" s="22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ht="23.25" x14ac:dyDescent="0.2">
      <c r="A269" s="22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ht="23.25" x14ac:dyDescent="0.2">
      <c r="A270" s="22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ht="23.25" x14ac:dyDescent="0.2">
      <c r="A271" s="22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ht="23.25" x14ac:dyDescent="0.2">
      <c r="A272" s="22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ht="23.25" x14ac:dyDescent="0.2">
      <c r="A273" s="22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ht="23.25" x14ac:dyDescent="0.2">
      <c r="A274" s="22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ht="23.25" x14ac:dyDescent="0.2">
      <c r="A275" s="22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ht="23.25" x14ac:dyDescent="0.2">
      <c r="A276" s="22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ht="23.25" x14ac:dyDescent="0.2">
      <c r="A277" s="22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ht="23.25" x14ac:dyDescent="0.2">
      <c r="A278" s="22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ht="23.25" x14ac:dyDescent="0.2">
      <c r="A279" s="22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ht="23.25" x14ac:dyDescent="0.2">
      <c r="A280" s="22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ht="23.25" x14ac:dyDescent="0.2">
      <c r="A281" s="22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ht="23.25" x14ac:dyDescent="0.2">
      <c r="A282" s="22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ht="23.25" x14ac:dyDescent="0.2">
      <c r="A283" s="22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ht="23.25" x14ac:dyDescent="0.2">
      <c r="A284" s="22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ht="23.25" x14ac:dyDescent="0.2">
      <c r="A285" s="22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ht="23.25" x14ac:dyDescent="0.2">
      <c r="A286" s="22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ht="23.25" x14ac:dyDescent="0.2">
      <c r="A287" s="22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ht="23.25" x14ac:dyDescent="0.2">
      <c r="A288" s="22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ht="23.25" x14ac:dyDescent="0.2">
      <c r="A289" s="22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ht="23.25" x14ac:dyDescent="0.2">
      <c r="A290" s="22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ht="23.25" x14ac:dyDescent="0.2">
      <c r="A291" s="22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ht="23.25" x14ac:dyDescent="0.2">
      <c r="A292" s="22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ht="23.25" x14ac:dyDescent="0.2">
      <c r="A293" s="22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ht="23.25" x14ac:dyDescent="0.2">
      <c r="A294" s="22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ht="23.25" x14ac:dyDescent="0.2">
      <c r="A295" s="22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ht="23.25" x14ac:dyDescent="0.2">
      <c r="A296" s="22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ht="23.25" x14ac:dyDescent="0.2">
      <c r="A297" s="22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ht="23.25" x14ac:dyDescent="0.2">
      <c r="A298" s="22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ht="23.25" x14ac:dyDescent="0.2">
      <c r="A299" s="22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ht="23.25" x14ac:dyDescent="0.2">
      <c r="A300" s="22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ht="23.25" x14ac:dyDescent="0.2">
      <c r="A301" s="22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ht="23.25" x14ac:dyDescent="0.2">
      <c r="A302" s="22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ht="23.25" x14ac:dyDescent="0.2">
      <c r="A303" s="22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ht="23.25" x14ac:dyDescent="0.2">
      <c r="A304" s="22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ht="23.25" x14ac:dyDescent="0.2">
      <c r="A305" s="22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ht="23.25" x14ac:dyDescent="0.2">
      <c r="A306" s="22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ht="23.25" x14ac:dyDescent="0.2">
      <c r="A307" s="22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ht="23.25" x14ac:dyDescent="0.2">
      <c r="A308" s="22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ht="23.25" x14ac:dyDescent="0.2">
      <c r="A309" s="22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ht="23.25" x14ac:dyDescent="0.2">
      <c r="A310" s="22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ht="23.25" x14ac:dyDescent="0.2">
      <c r="A311" s="22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ht="23.25" x14ac:dyDescent="0.2">
      <c r="A312" s="22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ht="23.25" x14ac:dyDescent="0.2">
      <c r="A313" s="22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ht="23.25" x14ac:dyDescent="0.2">
      <c r="A314" s="22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ht="23.25" x14ac:dyDescent="0.2">
      <c r="A315" s="22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ht="23.25" x14ac:dyDescent="0.2">
      <c r="A316" s="22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ht="23.25" x14ac:dyDescent="0.2">
      <c r="A317" s="22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ht="23.25" x14ac:dyDescent="0.2">
      <c r="A318" s="22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ht="23.25" x14ac:dyDescent="0.2">
      <c r="A319" s="22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ht="23.25" x14ac:dyDescent="0.2">
      <c r="A320" s="22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ht="23.25" x14ac:dyDescent="0.2">
      <c r="A321" s="22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ht="23.25" x14ac:dyDescent="0.2">
      <c r="A322" s="22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ht="23.25" x14ac:dyDescent="0.2">
      <c r="A323" s="22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ht="23.25" x14ac:dyDescent="0.2">
      <c r="A324" s="22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ht="23.25" x14ac:dyDescent="0.2">
      <c r="A325" s="22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ht="23.25" x14ac:dyDescent="0.2">
      <c r="A326" s="22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ht="23.25" x14ac:dyDescent="0.2">
      <c r="A327" s="22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ht="23.25" x14ac:dyDescent="0.2">
      <c r="A328" s="22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ht="23.25" x14ac:dyDescent="0.2">
      <c r="A329" s="22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ht="23.25" x14ac:dyDescent="0.2">
      <c r="A330" s="22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ht="23.25" x14ac:dyDescent="0.2">
      <c r="A331" s="22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ht="23.25" x14ac:dyDescent="0.2">
      <c r="A332" s="22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ht="23.25" x14ac:dyDescent="0.2">
      <c r="A333" s="22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ht="23.25" x14ac:dyDescent="0.2">
      <c r="A334" s="22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ht="23.25" x14ac:dyDescent="0.2">
      <c r="A335" s="22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ht="23.25" x14ac:dyDescent="0.2">
      <c r="A336" s="22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ht="23.25" x14ac:dyDescent="0.2">
      <c r="A337" s="22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ht="23.25" x14ac:dyDescent="0.2">
      <c r="A338" s="22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ht="23.25" x14ac:dyDescent="0.2">
      <c r="A339" s="22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ht="23.25" x14ac:dyDescent="0.2">
      <c r="A340" s="22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ht="23.25" x14ac:dyDescent="0.2">
      <c r="A341" s="22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ht="23.25" x14ac:dyDescent="0.2">
      <c r="A342" s="22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ht="23.25" x14ac:dyDescent="0.2">
      <c r="A343" s="22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ht="23.25" x14ac:dyDescent="0.2">
      <c r="A344" s="22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ht="23.25" x14ac:dyDescent="0.2">
      <c r="A345" s="22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ht="23.25" x14ac:dyDescent="0.2">
      <c r="A346" s="22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ht="23.25" x14ac:dyDescent="0.2">
      <c r="A347" s="22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ht="23.25" x14ac:dyDescent="0.2">
      <c r="A348" s="22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ht="23.25" x14ac:dyDescent="0.2">
      <c r="A349" s="22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ht="23.25" x14ac:dyDescent="0.2">
      <c r="A350" s="22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ht="23.25" x14ac:dyDescent="0.2">
      <c r="A351" s="22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ht="23.25" x14ac:dyDescent="0.2">
      <c r="A352" s="22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ht="23.25" x14ac:dyDescent="0.2">
      <c r="A353" s="22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ht="23.25" x14ac:dyDescent="0.2">
      <c r="A354" s="22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ht="23.25" x14ac:dyDescent="0.2">
      <c r="A355" s="22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ht="23.25" x14ac:dyDescent="0.2">
      <c r="A356" s="22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ht="23.25" x14ac:dyDescent="0.2">
      <c r="A357" s="22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ht="23.25" x14ac:dyDescent="0.2">
      <c r="A358" s="22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ht="23.25" x14ac:dyDescent="0.2">
      <c r="A359" s="22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ht="23.25" x14ac:dyDescent="0.2">
      <c r="A360" s="22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ht="23.25" x14ac:dyDescent="0.2">
      <c r="A361" s="22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ht="23.25" x14ac:dyDescent="0.2">
      <c r="A362" s="22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ht="23.25" x14ac:dyDescent="0.2">
      <c r="A363" s="22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ht="23.25" x14ac:dyDescent="0.2">
      <c r="A364" s="22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ht="23.25" x14ac:dyDescent="0.2">
      <c r="A365" s="22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ht="23.25" x14ac:dyDescent="0.2">
      <c r="A366" s="22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ht="23.25" x14ac:dyDescent="0.2">
      <c r="A367" s="22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ht="23.25" x14ac:dyDescent="0.2">
      <c r="A368" s="22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ht="23.25" x14ac:dyDescent="0.2">
      <c r="A369" s="22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ht="23.25" x14ac:dyDescent="0.2">
      <c r="A370" s="22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ht="23.25" x14ac:dyDescent="0.2">
      <c r="A371" s="22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ht="23.25" x14ac:dyDescent="0.2">
      <c r="A372" s="22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ht="23.25" x14ac:dyDescent="0.2">
      <c r="A373" s="22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ht="23.25" x14ac:dyDescent="0.2">
      <c r="A374" s="22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ht="23.25" x14ac:dyDescent="0.2">
      <c r="A375" s="22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ht="23.25" x14ac:dyDescent="0.2">
      <c r="A376" s="22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ht="23.25" x14ac:dyDescent="0.2">
      <c r="A377" s="22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ht="23.25" x14ac:dyDescent="0.2">
      <c r="A378" s="22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ht="23.25" x14ac:dyDescent="0.2">
      <c r="A379" s="22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ht="23.25" x14ac:dyDescent="0.2">
      <c r="A380" s="22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ht="23.25" x14ac:dyDescent="0.2">
      <c r="A381" s="22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ht="23.25" x14ac:dyDescent="0.2">
      <c r="A382" s="22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ht="23.25" x14ac:dyDescent="0.2">
      <c r="A383" s="22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ht="23.25" x14ac:dyDescent="0.2">
      <c r="A384" s="22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ht="23.25" x14ac:dyDescent="0.2">
      <c r="A385" s="22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ht="23.25" x14ac:dyDescent="0.2">
      <c r="A386" s="22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ht="23.25" x14ac:dyDescent="0.2">
      <c r="A387" s="22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ht="23.25" x14ac:dyDescent="0.2">
      <c r="A388" s="22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ht="23.25" x14ac:dyDescent="0.2">
      <c r="A389" s="22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ht="23.25" x14ac:dyDescent="0.2">
      <c r="A390" s="22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ht="23.25" x14ac:dyDescent="0.2">
      <c r="A391" s="22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ht="23.25" x14ac:dyDescent="0.2">
      <c r="A392" s="22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ht="23.25" x14ac:dyDescent="0.2">
      <c r="A393" s="22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ht="23.25" x14ac:dyDescent="0.2">
      <c r="A394" s="22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ht="23.25" x14ac:dyDescent="0.2">
      <c r="A395" s="22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ht="23.25" x14ac:dyDescent="0.2">
      <c r="A396" s="22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ht="23.25" x14ac:dyDescent="0.2">
      <c r="A397" s="22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ht="23.25" x14ac:dyDescent="0.2">
      <c r="A398" s="22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ht="23.25" x14ac:dyDescent="0.2">
      <c r="A399" s="22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ht="23.25" x14ac:dyDescent="0.2">
      <c r="A400" s="22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ht="23.25" x14ac:dyDescent="0.2">
      <c r="A401" s="22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ht="23.25" x14ac:dyDescent="0.2">
      <c r="A402" s="22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ht="23.25" x14ac:dyDescent="0.2">
      <c r="A403" s="22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ht="23.25" x14ac:dyDescent="0.2">
      <c r="A404" s="22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ht="23.25" x14ac:dyDescent="0.2">
      <c r="A405" s="22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ht="23.25" x14ac:dyDescent="0.2">
      <c r="A406" s="22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ht="23.25" x14ac:dyDescent="0.2">
      <c r="A407" s="22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ht="23.25" x14ac:dyDescent="0.2">
      <c r="A408" s="22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ht="23.25" x14ac:dyDescent="0.2">
      <c r="A409" s="22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ht="23.25" x14ac:dyDescent="0.2">
      <c r="A410" s="22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ht="23.25" x14ac:dyDescent="0.2">
      <c r="A411" s="22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ht="23.25" x14ac:dyDescent="0.2">
      <c r="A412" s="22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ht="23.25" x14ac:dyDescent="0.2">
      <c r="A413" s="22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ht="23.25" x14ac:dyDescent="0.2">
      <c r="A414" s="22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ht="23.25" x14ac:dyDescent="0.2">
      <c r="A415" s="22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ht="23.25" x14ac:dyDescent="0.2">
      <c r="A416" s="22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ht="23.25" x14ac:dyDescent="0.2">
      <c r="A417" s="22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ht="23.25" x14ac:dyDescent="0.2">
      <c r="A418" s="22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ht="23.25" x14ac:dyDescent="0.2">
      <c r="A419" s="22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ht="23.25" x14ac:dyDescent="0.2">
      <c r="A420" s="22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ht="23.25" x14ac:dyDescent="0.2">
      <c r="A421" s="22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ht="23.25" x14ac:dyDescent="0.2">
      <c r="A422" s="22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ht="23.25" x14ac:dyDescent="0.2">
      <c r="A423" s="22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ht="23.25" x14ac:dyDescent="0.2">
      <c r="A424" s="22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ht="23.25" x14ac:dyDescent="0.2">
      <c r="A425" s="22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ht="23.25" x14ac:dyDescent="0.2">
      <c r="A426" s="22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ht="23.25" x14ac:dyDescent="0.2">
      <c r="A427" s="22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ht="23.25" x14ac:dyDescent="0.2">
      <c r="A428" s="22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ht="23.25" x14ac:dyDescent="0.2">
      <c r="A429" s="22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ht="23.25" x14ac:dyDescent="0.2">
      <c r="A430" s="22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ht="23.25" x14ac:dyDescent="0.2">
      <c r="A431" s="22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ht="23.25" x14ac:dyDescent="0.2">
      <c r="A432" s="22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ht="23.25" x14ac:dyDescent="0.2">
      <c r="A433" s="22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ht="23.25" x14ac:dyDescent="0.2">
      <c r="A434" s="22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ht="23.25" x14ac:dyDescent="0.2">
      <c r="A435" s="22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ht="23.25" x14ac:dyDescent="0.2">
      <c r="A436" s="22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ht="23.25" x14ac:dyDescent="0.2">
      <c r="A437" s="22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ht="23.25" x14ac:dyDescent="0.2">
      <c r="A438" s="22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ht="23.25" x14ac:dyDescent="0.2">
      <c r="A439" s="22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ht="23.25" x14ac:dyDescent="0.2">
      <c r="A440" s="22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ht="23.25" x14ac:dyDescent="0.2">
      <c r="A441" s="22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ht="23.25" x14ac:dyDescent="0.2">
      <c r="A442" s="22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ht="23.25" x14ac:dyDescent="0.2">
      <c r="A443" s="22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ht="23.25" x14ac:dyDescent="0.2">
      <c r="A444" s="22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ht="23.25" x14ac:dyDescent="0.2">
      <c r="A445" s="22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ht="23.25" x14ac:dyDescent="0.2">
      <c r="A446" s="22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ht="23.25" x14ac:dyDescent="0.2">
      <c r="A447" s="22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ht="23.25" x14ac:dyDescent="0.2">
      <c r="A448" s="22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ht="23.25" x14ac:dyDescent="0.2">
      <c r="A449" s="22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ht="23.25" x14ac:dyDescent="0.2">
      <c r="A450" s="22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ht="23.25" x14ac:dyDescent="0.2">
      <c r="A451" s="22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ht="23.25" x14ac:dyDescent="0.2">
      <c r="A452" s="22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ht="23.25" x14ac:dyDescent="0.2">
      <c r="A453" s="22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ht="23.25" x14ac:dyDescent="0.2">
      <c r="A454" s="22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ht="23.25" x14ac:dyDescent="0.2">
      <c r="A455" s="22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ht="23.25" x14ac:dyDescent="0.2">
      <c r="A456" s="22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ht="23.25" x14ac:dyDescent="0.2">
      <c r="A457" s="22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ht="23.25" x14ac:dyDescent="0.2">
      <c r="A458" s="22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ht="23.25" x14ac:dyDescent="0.2">
      <c r="A459" s="22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ht="23.25" x14ac:dyDescent="0.2">
      <c r="A460" s="22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ht="23.25" x14ac:dyDescent="0.2">
      <c r="A461" s="22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ht="23.25" x14ac:dyDescent="0.2">
      <c r="A462" s="22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ht="23.25" x14ac:dyDescent="0.2">
      <c r="A463" s="22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ht="23.25" x14ac:dyDescent="0.2">
      <c r="A464" s="22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ht="23.25" x14ac:dyDescent="0.2">
      <c r="A465" s="22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ht="23.25" x14ac:dyDescent="0.2">
      <c r="A466" s="22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ht="23.25" x14ac:dyDescent="0.2">
      <c r="A467" s="22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ht="23.25" x14ac:dyDescent="0.2">
      <c r="A468" s="22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ht="23.25" x14ac:dyDescent="0.2">
      <c r="A469" s="22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ht="23.25" x14ac:dyDescent="0.2">
      <c r="A470" s="22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ht="23.25" x14ac:dyDescent="0.2">
      <c r="A471" s="22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ht="23.25" x14ac:dyDescent="0.2">
      <c r="A472" s="22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ht="23.25" x14ac:dyDescent="0.2">
      <c r="A473" s="22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ht="23.25" x14ac:dyDescent="0.2">
      <c r="A474" s="22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ht="23.25" x14ac:dyDescent="0.2">
      <c r="A475" s="22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ht="23.25" x14ac:dyDescent="0.2">
      <c r="A476" s="22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ht="23.25" x14ac:dyDescent="0.2">
      <c r="A477" s="22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ht="23.25" x14ac:dyDescent="0.2">
      <c r="A478" s="22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ht="23.25" x14ac:dyDescent="0.2">
      <c r="A479" s="22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ht="23.25" x14ac:dyDescent="0.2">
      <c r="A480" s="22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ht="23.25" x14ac:dyDescent="0.2">
      <c r="A481" s="22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ht="23.25" x14ac:dyDescent="0.2">
      <c r="A482" s="22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ht="23.25" x14ac:dyDescent="0.2">
      <c r="A483" s="22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ht="23.25" x14ac:dyDescent="0.2">
      <c r="A484" s="22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ht="23.25" x14ac:dyDescent="0.2">
      <c r="A485" s="22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ht="23.25" x14ac:dyDescent="0.2">
      <c r="A486" s="22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ht="23.25" x14ac:dyDescent="0.2">
      <c r="A487" s="22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ht="23.25" x14ac:dyDescent="0.2">
      <c r="A488" s="22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ht="23.25" x14ac:dyDescent="0.2">
      <c r="A489" s="22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ht="23.25" x14ac:dyDescent="0.2">
      <c r="A490" s="22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ht="23.25" x14ac:dyDescent="0.2">
      <c r="A491" s="22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ht="23.25" x14ac:dyDescent="0.2">
      <c r="A492" s="22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ht="23.25" x14ac:dyDescent="0.2">
      <c r="A493" s="22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ht="23.25" x14ac:dyDescent="0.2">
      <c r="A494" s="22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ht="23.25" x14ac:dyDescent="0.2">
      <c r="A495" s="22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ht="23.25" x14ac:dyDescent="0.2">
      <c r="A496" s="22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ht="23.25" x14ac:dyDescent="0.2">
      <c r="A497" s="22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ht="23.25" x14ac:dyDescent="0.2">
      <c r="A498" s="22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ht="23.25" x14ac:dyDescent="0.2">
      <c r="A499" s="22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ht="23.25" x14ac:dyDescent="0.2">
      <c r="A500" s="22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ht="23.25" x14ac:dyDescent="0.2">
      <c r="A501" s="22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ht="23.25" x14ac:dyDescent="0.2">
      <c r="A502" s="22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ht="23.25" x14ac:dyDescent="0.2">
      <c r="A503" s="22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ht="23.25" x14ac:dyDescent="0.2">
      <c r="A504" s="22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ht="23.25" x14ac:dyDescent="0.2">
      <c r="A505" s="22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ht="23.25" x14ac:dyDescent="0.2">
      <c r="A506" s="22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ht="23.25" x14ac:dyDescent="0.2">
      <c r="A507" s="22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ht="23.25" x14ac:dyDescent="0.2">
      <c r="A508" s="22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ht="23.25" x14ac:dyDescent="0.2">
      <c r="A509" s="22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ht="23.25" x14ac:dyDescent="0.2">
      <c r="A510" s="22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ht="23.25" x14ac:dyDescent="0.2">
      <c r="A511" s="22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ht="23.25" x14ac:dyDescent="0.2">
      <c r="A512" s="22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ht="23.25" x14ac:dyDescent="0.2">
      <c r="A513" s="22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ht="23.25" x14ac:dyDescent="0.2">
      <c r="A514" s="22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ht="23.25" x14ac:dyDescent="0.2">
      <c r="A515" s="22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ht="23.25" x14ac:dyDescent="0.2">
      <c r="A516" s="22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ht="23.25" x14ac:dyDescent="0.2">
      <c r="A517" s="22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ht="23.25" x14ac:dyDescent="0.2">
      <c r="A518" s="22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ht="23.25" x14ac:dyDescent="0.2">
      <c r="A519" s="22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ht="23.25" x14ac:dyDescent="0.2">
      <c r="A520" s="22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ht="23.25" x14ac:dyDescent="0.2">
      <c r="A521" s="22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ht="23.25" x14ac:dyDescent="0.2">
      <c r="A522" s="22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ht="23.25" x14ac:dyDescent="0.2">
      <c r="A523" s="22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ht="23.25" x14ac:dyDescent="0.2">
      <c r="A524" s="22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ht="23.25" x14ac:dyDescent="0.2">
      <c r="A525" s="22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ht="23.25" x14ac:dyDescent="0.2">
      <c r="A526" s="22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ht="23.25" x14ac:dyDescent="0.2">
      <c r="A527" s="22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ht="23.25" x14ac:dyDescent="0.2">
      <c r="A528" s="22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ht="23.25" x14ac:dyDescent="0.2">
      <c r="A529" s="22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ht="23.25" x14ac:dyDescent="0.2">
      <c r="A530" s="22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ht="23.25" x14ac:dyDescent="0.2">
      <c r="A531" s="22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ht="23.25" x14ac:dyDescent="0.2">
      <c r="A532" s="22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ht="23.25" x14ac:dyDescent="0.2">
      <c r="A533" s="22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ht="23.25" x14ac:dyDescent="0.2">
      <c r="A534" s="22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ht="23.25" x14ac:dyDescent="0.2">
      <c r="A535" s="22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ht="23.25" x14ac:dyDescent="0.2">
      <c r="A536" s="22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ht="23.25" x14ac:dyDescent="0.2">
      <c r="A537" s="22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ht="23.25" x14ac:dyDescent="0.2">
      <c r="A538" s="22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ht="23.25" x14ac:dyDescent="0.2">
      <c r="A539" s="22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ht="23.25" x14ac:dyDescent="0.2">
      <c r="A540" s="22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ht="23.25" x14ac:dyDescent="0.2">
      <c r="A541" s="22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ht="23.25" x14ac:dyDescent="0.2">
      <c r="A542" s="22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ht="23.25" x14ac:dyDescent="0.2">
      <c r="A543" s="22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ht="23.25" x14ac:dyDescent="0.2">
      <c r="A544" s="22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ht="23.25" x14ac:dyDescent="0.2">
      <c r="A545" s="22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ht="23.25" x14ac:dyDescent="0.2">
      <c r="A546" s="22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ht="23.25" x14ac:dyDescent="0.2">
      <c r="A547" s="22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ht="23.25" x14ac:dyDescent="0.2">
      <c r="A548" s="22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ht="23.25" x14ac:dyDescent="0.2">
      <c r="A549" s="22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ht="23.25" x14ac:dyDescent="0.2">
      <c r="A550" s="22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ht="23.25" x14ac:dyDescent="0.2">
      <c r="A551" s="22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ht="23.25" x14ac:dyDescent="0.2">
      <c r="A552" s="22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ht="23.25" x14ac:dyDescent="0.2">
      <c r="A553" s="22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ht="23.25" x14ac:dyDescent="0.2">
      <c r="A554" s="22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ht="23.25" x14ac:dyDescent="0.2">
      <c r="A555" s="22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ht="23.25" x14ac:dyDescent="0.2">
      <c r="A556" s="22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ht="23.25" x14ac:dyDescent="0.2">
      <c r="A557" s="22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ht="23.25" x14ac:dyDescent="0.2">
      <c r="A558" s="22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ht="23.25" x14ac:dyDescent="0.2">
      <c r="A559" s="22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ht="23.25" x14ac:dyDescent="0.2">
      <c r="A560" s="22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ht="23.25" x14ac:dyDescent="0.2">
      <c r="A561" s="22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ht="23.25" x14ac:dyDescent="0.2">
      <c r="A562" s="22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ht="23.25" x14ac:dyDescent="0.2">
      <c r="A563" s="22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ht="23.25" x14ac:dyDescent="0.2">
      <c r="A564" s="22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ht="23.25" x14ac:dyDescent="0.2">
      <c r="A565" s="22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ht="23.25" x14ac:dyDescent="0.2">
      <c r="A566" s="22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ht="23.25" x14ac:dyDescent="0.2">
      <c r="A567" s="22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ht="23.25" x14ac:dyDescent="0.2">
      <c r="A568" s="22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ht="23.25" x14ac:dyDescent="0.2">
      <c r="A569" s="22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ht="23.25" x14ac:dyDescent="0.2">
      <c r="A570" s="22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ht="23.25" x14ac:dyDescent="0.2">
      <c r="A571" s="22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ht="23.25" x14ac:dyDescent="0.2">
      <c r="A572" s="22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ht="23.25" x14ac:dyDescent="0.2">
      <c r="A573" s="22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ht="23.25" x14ac:dyDescent="0.2">
      <c r="A574" s="22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ht="23.25" x14ac:dyDescent="0.2">
      <c r="A575" s="22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ht="23.25" x14ac:dyDescent="0.2">
      <c r="A576" s="22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ht="23.25" x14ac:dyDescent="0.2">
      <c r="A577" s="22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ht="23.25" x14ac:dyDescent="0.2">
      <c r="A578" s="22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ht="23.25" x14ac:dyDescent="0.2">
      <c r="A579" s="22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ht="23.25" x14ac:dyDescent="0.2">
      <c r="A580" s="22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ht="23.25" x14ac:dyDescent="0.2">
      <c r="A581" s="22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ht="23.25" x14ac:dyDescent="0.2">
      <c r="A582" s="22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ht="23.25" x14ac:dyDescent="0.2">
      <c r="A583" s="22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ht="23.25" x14ac:dyDescent="0.2">
      <c r="A584" s="22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ht="23.25" x14ac:dyDescent="0.2">
      <c r="A585" s="22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ht="23.25" x14ac:dyDescent="0.2">
      <c r="A586" s="22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ht="23.25" x14ac:dyDescent="0.2">
      <c r="A587" s="22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ht="23.25" x14ac:dyDescent="0.2">
      <c r="A588" s="22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ht="23.25" x14ac:dyDescent="0.2">
      <c r="A589" s="22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ht="23.25" x14ac:dyDescent="0.2">
      <c r="A590" s="22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ht="23.25" x14ac:dyDescent="0.2">
      <c r="A591" s="22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ht="23.25" x14ac:dyDescent="0.2">
      <c r="A592" s="22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ht="23.25" x14ac:dyDescent="0.2">
      <c r="A593" s="22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ht="23.25" x14ac:dyDescent="0.2">
      <c r="A594" s="22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ht="23.25" x14ac:dyDescent="0.2">
      <c r="A595" s="22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ht="23.25" x14ac:dyDescent="0.2">
      <c r="A596" s="22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ht="23.25" x14ac:dyDescent="0.2">
      <c r="A597" s="22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ht="23.25" x14ac:dyDescent="0.2">
      <c r="A598" s="22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ht="23.25" x14ac:dyDescent="0.2">
      <c r="A599" s="22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ht="23.25" x14ac:dyDescent="0.2">
      <c r="A600" s="22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ht="23.25" x14ac:dyDescent="0.2">
      <c r="A601" s="22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ht="23.25" x14ac:dyDescent="0.2">
      <c r="A602" s="22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ht="23.25" x14ac:dyDescent="0.2">
      <c r="A603" s="22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ht="23.25" x14ac:dyDescent="0.2">
      <c r="A604" s="22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ht="23.25" x14ac:dyDescent="0.2">
      <c r="A605" s="22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ht="23.25" x14ac:dyDescent="0.2">
      <c r="A606" s="22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ht="23.25" x14ac:dyDescent="0.2">
      <c r="A607" s="22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ht="23.25" x14ac:dyDescent="0.2">
      <c r="A608" s="22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ht="23.25" x14ac:dyDescent="0.2">
      <c r="A609" s="22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ht="23.25" x14ac:dyDescent="0.2">
      <c r="A610" s="22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ht="23.25" x14ac:dyDescent="0.2">
      <c r="A611" s="22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ht="23.25" x14ac:dyDescent="0.2">
      <c r="A612" s="22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ht="23.25" x14ac:dyDescent="0.2">
      <c r="A613" s="22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ht="23.25" x14ac:dyDescent="0.2">
      <c r="A614" s="22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ht="23.25" x14ac:dyDescent="0.2">
      <c r="A615" s="22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ht="23.25" x14ac:dyDescent="0.2">
      <c r="A616" s="22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ht="23.25" x14ac:dyDescent="0.2">
      <c r="A617" s="22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ht="23.25" x14ac:dyDescent="0.2">
      <c r="A618" s="22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ht="23.25" x14ac:dyDescent="0.2">
      <c r="A619" s="22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ht="23.25" x14ac:dyDescent="0.2">
      <c r="A620" s="22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ht="23.25" x14ac:dyDescent="0.2">
      <c r="A621" s="22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ht="23.25" x14ac:dyDescent="0.2">
      <c r="A622" s="22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ht="23.25" x14ac:dyDescent="0.2">
      <c r="A623" s="22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ht="23.25" x14ac:dyDescent="0.2">
      <c r="A624" s="22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ht="23.25" x14ac:dyDescent="0.2">
      <c r="A625" s="22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ht="23.25" x14ac:dyDescent="0.2">
      <c r="A626" s="22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ht="23.25" x14ac:dyDescent="0.2">
      <c r="A627" s="22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ht="23.25" x14ac:dyDescent="0.2">
      <c r="A628" s="22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ht="23.25" x14ac:dyDescent="0.2">
      <c r="A629" s="22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ht="23.25" x14ac:dyDescent="0.2">
      <c r="A630" s="22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ht="23.25" x14ac:dyDescent="0.2">
      <c r="A631" s="22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ht="23.25" x14ac:dyDescent="0.2">
      <c r="A632" s="22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ht="23.25" x14ac:dyDescent="0.2">
      <c r="A633" s="22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ht="23.25" x14ac:dyDescent="0.2">
      <c r="A634" s="22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ht="23.25" x14ac:dyDescent="0.2">
      <c r="A635" s="22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ht="23.25" x14ac:dyDescent="0.2">
      <c r="A636" s="22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ht="23.25" x14ac:dyDescent="0.2">
      <c r="A637" s="22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ht="23.25" x14ac:dyDescent="0.2">
      <c r="A638" s="22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ht="23.25" x14ac:dyDescent="0.2">
      <c r="A639" s="22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ht="23.25" x14ac:dyDescent="0.2">
      <c r="A640" s="22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ht="23.25" x14ac:dyDescent="0.2">
      <c r="A641" s="22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ht="23.25" x14ac:dyDescent="0.2">
      <c r="A642" s="22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ht="23.25" x14ac:dyDescent="0.2">
      <c r="A643" s="22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ht="23.25" x14ac:dyDescent="0.2">
      <c r="A644" s="22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ht="23.25" x14ac:dyDescent="0.2">
      <c r="A645" s="22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ht="23.25" x14ac:dyDescent="0.2">
      <c r="A646" s="22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ht="23.25" x14ac:dyDescent="0.2">
      <c r="A647" s="22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ht="23.25" x14ac:dyDescent="0.2">
      <c r="A648" s="22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ht="23.25" x14ac:dyDescent="0.2">
      <c r="A649" s="22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ht="23.25" x14ac:dyDescent="0.2">
      <c r="A650" s="22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ht="23.25" x14ac:dyDescent="0.2">
      <c r="A651" s="22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ht="23.25" x14ac:dyDescent="0.2">
      <c r="A652" s="22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ht="23.25" x14ac:dyDescent="0.2">
      <c r="A653" s="22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ht="23.25" x14ac:dyDescent="0.2">
      <c r="A654" s="22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ht="23.25" x14ac:dyDescent="0.2">
      <c r="A655" s="22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ht="23.25" x14ac:dyDescent="0.2">
      <c r="A656" s="22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ht="23.25" x14ac:dyDescent="0.2">
      <c r="A657" s="22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ht="23.25" x14ac:dyDescent="0.2">
      <c r="A658" s="22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ht="23.25" x14ac:dyDescent="0.2">
      <c r="A659" s="22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ht="23.25" x14ac:dyDescent="0.2">
      <c r="A660" s="22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ht="23.25" x14ac:dyDescent="0.2">
      <c r="A661" s="22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ht="23.25" x14ac:dyDescent="0.2">
      <c r="A662" s="22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ht="23.25" x14ac:dyDescent="0.2">
      <c r="A663" s="22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ht="23.25" x14ac:dyDescent="0.2">
      <c r="A664" s="22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ht="23.25" x14ac:dyDescent="0.2">
      <c r="A665" s="22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ht="23.25" x14ac:dyDescent="0.2">
      <c r="A666" s="22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ht="23.25" x14ac:dyDescent="0.2">
      <c r="A667" s="22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ht="23.25" x14ac:dyDescent="0.2">
      <c r="A668" s="22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ht="23.25" x14ac:dyDescent="0.2">
      <c r="A669" s="22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ht="23.25" x14ac:dyDescent="0.2">
      <c r="A670" s="22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ht="23.25" x14ac:dyDescent="0.2">
      <c r="A671" s="22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ht="23.25" x14ac:dyDescent="0.2">
      <c r="A672" s="22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ht="23.25" x14ac:dyDescent="0.2">
      <c r="A673" s="22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ht="23.25" x14ac:dyDescent="0.2">
      <c r="A674" s="22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ht="23.25" x14ac:dyDescent="0.2">
      <c r="A675" s="22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ht="23.25" x14ac:dyDescent="0.2">
      <c r="A676" s="22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ht="23.25" x14ac:dyDescent="0.2">
      <c r="A677" s="22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ht="23.25" x14ac:dyDescent="0.2">
      <c r="A678" s="22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ht="23.25" x14ac:dyDescent="0.2">
      <c r="A679" s="22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ht="23.25" x14ac:dyDescent="0.2">
      <c r="A680" s="22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ht="23.25" x14ac:dyDescent="0.2">
      <c r="A681" s="22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ht="23.25" x14ac:dyDescent="0.2">
      <c r="A682" s="22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ht="23.25" x14ac:dyDescent="0.2">
      <c r="A683" s="22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ht="23.25" x14ac:dyDescent="0.2">
      <c r="A684" s="22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ht="23.25" x14ac:dyDescent="0.2">
      <c r="A685" s="22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ht="23.25" x14ac:dyDescent="0.2">
      <c r="A686" s="22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ht="23.25" x14ac:dyDescent="0.2">
      <c r="A687" s="22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ht="23.25" x14ac:dyDescent="0.2">
      <c r="A688" s="22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ht="23.25" x14ac:dyDescent="0.2">
      <c r="A689" s="22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ht="23.25" x14ac:dyDescent="0.2">
      <c r="A690" s="22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ht="23.25" x14ac:dyDescent="0.2">
      <c r="A691" s="22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ht="23.25" x14ac:dyDescent="0.2">
      <c r="A692" s="22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ht="23.25" x14ac:dyDescent="0.2">
      <c r="A693" s="22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ht="23.25" x14ac:dyDescent="0.2">
      <c r="A694" s="22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ht="23.25" x14ac:dyDescent="0.2">
      <c r="A695" s="22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ht="23.25" x14ac:dyDescent="0.2">
      <c r="A696" s="22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ht="23.25" x14ac:dyDescent="0.2">
      <c r="A697" s="22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ht="23.25" x14ac:dyDescent="0.2">
      <c r="A698" s="22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ht="23.25" x14ac:dyDescent="0.2">
      <c r="A699" s="22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ht="23.25" x14ac:dyDescent="0.2">
      <c r="A700" s="22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ht="23.25" x14ac:dyDescent="0.2">
      <c r="A701" s="22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ht="23.25" x14ac:dyDescent="0.2">
      <c r="A702" s="22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ht="23.25" x14ac:dyDescent="0.2">
      <c r="A703" s="22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ht="23.25" x14ac:dyDescent="0.2">
      <c r="A704" s="22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ht="23.25" x14ac:dyDescent="0.2">
      <c r="A705" s="22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ht="23.25" x14ac:dyDescent="0.2">
      <c r="A706" s="22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ht="23.25" x14ac:dyDescent="0.2">
      <c r="A707" s="22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ht="23.25" x14ac:dyDescent="0.2">
      <c r="A708" s="22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ht="23.25" x14ac:dyDescent="0.2">
      <c r="A709" s="22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ht="23.25" x14ac:dyDescent="0.2">
      <c r="A710" s="22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ht="23.25" x14ac:dyDescent="0.2">
      <c r="A711" s="22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ht="23.25" x14ac:dyDescent="0.2">
      <c r="A712" s="22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ht="23.25" x14ac:dyDescent="0.2">
      <c r="A713" s="22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ht="23.25" x14ac:dyDescent="0.2">
      <c r="A714" s="22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ht="23.25" x14ac:dyDescent="0.2">
      <c r="A715" s="22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ht="23.25" x14ac:dyDescent="0.2">
      <c r="A716" s="22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ht="23.25" x14ac:dyDescent="0.2">
      <c r="A717" s="22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ht="23.25" x14ac:dyDescent="0.2">
      <c r="A718" s="22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ht="23.25" x14ac:dyDescent="0.2">
      <c r="A719" s="22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ht="23.25" x14ac:dyDescent="0.2">
      <c r="A720" s="22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ht="23.25" x14ac:dyDescent="0.2">
      <c r="A721" s="22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ht="23.25" x14ac:dyDescent="0.2">
      <c r="A722" s="22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ht="23.25" x14ac:dyDescent="0.2">
      <c r="A723" s="22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ht="23.25" x14ac:dyDescent="0.2">
      <c r="A724" s="22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ht="23.25" x14ac:dyDescent="0.2">
      <c r="A725" s="22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ht="23.25" x14ac:dyDescent="0.2">
      <c r="A726" s="22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ht="23.25" x14ac:dyDescent="0.2">
      <c r="A727" s="22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ht="23.25" x14ac:dyDescent="0.2">
      <c r="A728" s="22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ht="23.25" x14ac:dyDescent="0.2">
      <c r="A729" s="22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ht="23.25" x14ac:dyDescent="0.2">
      <c r="A730" s="22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ht="23.25" x14ac:dyDescent="0.2">
      <c r="A731" s="22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ht="23.25" x14ac:dyDescent="0.2">
      <c r="A732" s="22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ht="23.25" x14ac:dyDescent="0.2">
      <c r="A733" s="22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ht="23.25" x14ac:dyDescent="0.2">
      <c r="A734" s="22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ht="23.25" x14ac:dyDescent="0.2">
      <c r="A735" s="22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ht="23.25" x14ac:dyDescent="0.2">
      <c r="A736" s="22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ht="23.25" x14ac:dyDescent="0.2">
      <c r="A737" s="22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ht="23.25" x14ac:dyDescent="0.2">
      <c r="A738" s="22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ht="23.25" x14ac:dyDescent="0.2">
      <c r="A739" s="22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ht="23.25" x14ac:dyDescent="0.2">
      <c r="A740" s="22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ht="23.25" x14ac:dyDescent="0.2">
      <c r="A741" s="22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ht="23.25" x14ac:dyDescent="0.2">
      <c r="A742" s="22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ht="23.25" x14ac:dyDescent="0.2">
      <c r="A743" s="22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ht="23.25" x14ac:dyDescent="0.2">
      <c r="A744" s="22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ht="23.25" x14ac:dyDescent="0.2">
      <c r="A745" s="22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ht="23.25" x14ac:dyDescent="0.2">
      <c r="A746" s="22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ht="23.25" x14ac:dyDescent="0.2">
      <c r="A747" s="22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ht="23.25" x14ac:dyDescent="0.2">
      <c r="A748" s="22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ht="23.25" x14ac:dyDescent="0.2">
      <c r="A749" s="22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ht="23.25" x14ac:dyDescent="0.2">
      <c r="A750" s="22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ht="23.25" x14ac:dyDescent="0.2">
      <c r="A751" s="22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ht="23.25" x14ac:dyDescent="0.2">
      <c r="A752" s="22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ht="23.25" x14ac:dyDescent="0.2">
      <c r="A753" s="22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ht="23.25" x14ac:dyDescent="0.2">
      <c r="A754" s="22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ht="23.25" x14ac:dyDescent="0.2">
      <c r="A755" s="22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ht="23.25" x14ac:dyDescent="0.2">
      <c r="A756" s="22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ht="23.25" x14ac:dyDescent="0.2">
      <c r="A757" s="22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ht="23.25" x14ac:dyDescent="0.2">
      <c r="A758" s="22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ht="23.25" x14ac:dyDescent="0.2">
      <c r="A759" s="22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ht="23.25" x14ac:dyDescent="0.2">
      <c r="A760" s="22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ht="23.25" x14ac:dyDescent="0.2">
      <c r="A761" s="22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ht="23.25" x14ac:dyDescent="0.2">
      <c r="A762" s="22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ht="23.25" x14ac:dyDescent="0.2">
      <c r="A763" s="22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ht="23.25" x14ac:dyDescent="0.2">
      <c r="A764" s="22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ht="23.25" x14ac:dyDescent="0.2">
      <c r="A765" s="22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ht="23.25" x14ac:dyDescent="0.2">
      <c r="A766" s="22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ht="23.25" x14ac:dyDescent="0.2">
      <c r="A767" s="22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ht="23.25" x14ac:dyDescent="0.2">
      <c r="A768" s="22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ht="23.25" x14ac:dyDescent="0.2">
      <c r="A769" s="22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ht="23.25" x14ac:dyDescent="0.2">
      <c r="A770" s="22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ht="23.25" x14ac:dyDescent="0.2">
      <c r="A771" s="22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ht="23.25" x14ac:dyDescent="0.2">
      <c r="A772" s="22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ht="23.25" x14ac:dyDescent="0.2">
      <c r="A773" s="22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ht="23.25" x14ac:dyDescent="0.2">
      <c r="A774" s="22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ht="23.25" x14ac:dyDescent="0.2">
      <c r="A775" s="22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ht="23.25" x14ac:dyDescent="0.2">
      <c r="A776" s="22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ht="23.25" x14ac:dyDescent="0.2">
      <c r="A777" s="22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ht="23.25" x14ac:dyDescent="0.2">
      <c r="A778" s="22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ht="23.25" x14ac:dyDescent="0.2">
      <c r="A779" s="22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ht="23.25" x14ac:dyDescent="0.2">
      <c r="A780" s="22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ht="23.25" x14ac:dyDescent="0.2">
      <c r="A781" s="22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ht="23.25" x14ac:dyDescent="0.2">
      <c r="A782" s="22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ht="23.25" x14ac:dyDescent="0.2">
      <c r="A783" s="22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ht="23.25" x14ac:dyDescent="0.2">
      <c r="A784" s="22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ht="23.25" x14ac:dyDescent="0.2">
      <c r="A785" s="22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ht="23.25" x14ac:dyDescent="0.2">
      <c r="A786" s="22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ht="23.25" x14ac:dyDescent="0.2">
      <c r="A787" s="22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ht="23.25" x14ac:dyDescent="0.2">
      <c r="A788" s="22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ht="23.25" x14ac:dyDescent="0.2">
      <c r="A789" s="22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ht="23.25" x14ac:dyDescent="0.2">
      <c r="A790" s="22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ht="23.25" x14ac:dyDescent="0.2">
      <c r="A791" s="22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ht="23.25" x14ac:dyDescent="0.2">
      <c r="A792" s="22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ht="23.25" x14ac:dyDescent="0.2">
      <c r="A793" s="22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ht="23.25" x14ac:dyDescent="0.2">
      <c r="A794" s="22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ht="23.25" x14ac:dyDescent="0.2">
      <c r="A795" s="22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ht="23.25" x14ac:dyDescent="0.2">
      <c r="A796" s="22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ht="23.25" x14ac:dyDescent="0.2">
      <c r="A797" s="22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ht="23.25" x14ac:dyDescent="0.2">
      <c r="A798" s="22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ht="23.25" x14ac:dyDescent="0.2">
      <c r="A799" s="22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ht="23.25" x14ac:dyDescent="0.2">
      <c r="A800" s="22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ht="23.25" x14ac:dyDescent="0.2">
      <c r="A801" s="22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ht="23.25" x14ac:dyDescent="0.2">
      <c r="A802" s="22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ht="23.25" x14ac:dyDescent="0.2">
      <c r="A803" s="22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ht="23.25" x14ac:dyDescent="0.2">
      <c r="A804" s="22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ht="23.25" x14ac:dyDescent="0.2">
      <c r="A805" s="22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ht="23.25" x14ac:dyDescent="0.2">
      <c r="A806" s="22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ht="23.25" x14ac:dyDescent="0.2">
      <c r="A807" s="22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ht="23.25" x14ac:dyDescent="0.2">
      <c r="A808" s="22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ht="23.25" x14ac:dyDescent="0.2">
      <c r="A809" s="22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ht="23.25" x14ac:dyDescent="0.2">
      <c r="A810" s="22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ht="23.25" x14ac:dyDescent="0.2">
      <c r="A811" s="22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ht="23.25" x14ac:dyDescent="0.2">
      <c r="A812" s="22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ht="23.25" x14ac:dyDescent="0.2">
      <c r="A813" s="22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ht="23.25" x14ac:dyDescent="0.2">
      <c r="A814" s="22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ht="23.25" x14ac:dyDescent="0.2">
      <c r="A815" s="22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ht="23.25" x14ac:dyDescent="0.2">
      <c r="A816" s="22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ht="23.25" x14ac:dyDescent="0.2">
      <c r="A817" s="22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ht="23.25" x14ac:dyDescent="0.2">
      <c r="A818" s="22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ht="23.25" x14ac:dyDescent="0.2">
      <c r="A819" s="22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ht="23.25" x14ac:dyDescent="0.2">
      <c r="A820" s="22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ht="23.25" x14ac:dyDescent="0.2">
      <c r="A821" s="22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ht="23.25" x14ac:dyDescent="0.2">
      <c r="A822" s="22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ht="23.25" x14ac:dyDescent="0.2">
      <c r="A823" s="22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ht="23.25" x14ac:dyDescent="0.2">
      <c r="A824" s="22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ht="23.25" x14ac:dyDescent="0.2">
      <c r="A825" s="22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ht="23.25" x14ac:dyDescent="0.2">
      <c r="A826" s="22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ht="23.25" x14ac:dyDescent="0.2">
      <c r="A827" s="22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ht="23.25" x14ac:dyDescent="0.2">
      <c r="A828" s="22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ht="23.25" x14ac:dyDescent="0.2">
      <c r="A829" s="22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ht="23.25" x14ac:dyDescent="0.2">
      <c r="A830" s="22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ht="23.25" x14ac:dyDescent="0.2">
      <c r="A831" s="22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ht="23.25" x14ac:dyDescent="0.2">
      <c r="A832" s="22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ht="23.25" x14ac:dyDescent="0.2">
      <c r="A833" s="22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ht="23.25" x14ac:dyDescent="0.2">
      <c r="A834" s="22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ht="23.25" x14ac:dyDescent="0.2">
      <c r="A835" s="22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ht="23.25" x14ac:dyDescent="0.2">
      <c r="A836" s="22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ht="23.25" x14ac:dyDescent="0.2">
      <c r="A837" s="22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ht="23.25" x14ac:dyDescent="0.2">
      <c r="A838" s="22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ht="23.25" x14ac:dyDescent="0.2">
      <c r="A839" s="22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ht="23.25" x14ac:dyDescent="0.2">
      <c r="A840" s="22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ht="23.25" x14ac:dyDescent="0.2">
      <c r="A841" s="22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ht="23.25" x14ac:dyDescent="0.2">
      <c r="A842" s="22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ht="23.25" x14ac:dyDescent="0.2">
      <c r="A843" s="22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ht="23.25" x14ac:dyDescent="0.2">
      <c r="A844" s="22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ht="23.25" x14ac:dyDescent="0.2">
      <c r="A845" s="22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ht="23.25" x14ac:dyDescent="0.2">
      <c r="A846" s="22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ht="23.25" x14ac:dyDescent="0.2">
      <c r="A847" s="22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ht="23.25" x14ac:dyDescent="0.2">
      <c r="A848" s="22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ht="23.25" x14ac:dyDescent="0.2">
      <c r="A849" s="22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ht="23.25" x14ac:dyDescent="0.2">
      <c r="A850" s="22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ht="23.25" x14ac:dyDescent="0.2">
      <c r="A851" s="22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ht="23.25" x14ac:dyDescent="0.2">
      <c r="A852" s="22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ht="23.25" x14ac:dyDescent="0.2">
      <c r="A853" s="22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ht="23.25" x14ac:dyDescent="0.2">
      <c r="A854" s="22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ht="23.25" x14ac:dyDescent="0.2">
      <c r="A855" s="22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ht="23.25" x14ac:dyDescent="0.2">
      <c r="A856" s="22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ht="23.25" x14ac:dyDescent="0.2">
      <c r="A857" s="22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ht="23.25" x14ac:dyDescent="0.2">
      <c r="A858" s="22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ht="23.25" x14ac:dyDescent="0.2">
      <c r="A859" s="22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ht="23.25" x14ac:dyDescent="0.2">
      <c r="A860" s="22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ht="23.25" x14ac:dyDescent="0.2">
      <c r="A861" s="22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ht="23.25" x14ac:dyDescent="0.2">
      <c r="A862" s="22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ht="23.25" x14ac:dyDescent="0.2">
      <c r="A863" s="22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ht="23.25" x14ac:dyDescent="0.2">
      <c r="A864" s="22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ht="23.25" x14ac:dyDescent="0.2">
      <c r="A865" s="22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ht="23.25" x14ac:dyDescent="0.2">
      <c r="A866" s="22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ht="23.25" x14ac:dyDescent="0.2">
      <c r="A867" s="22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ht="23.25" x14ac:dyDescent="0.2">
      <c r="A868" s="22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ht="23.25" x14ac:dyDescent="0.2">
      <c r="A869" s="22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ht="23.25" x14ac:dyDescent="0.2">
      <c r="A870" s="22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ht="23.25" x14ac:dyDescent="0.2">
      <c r="A871" s="22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ht="23.25" x14ac:dyDescent="0.2">
      <c r="A872" s="22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ht="23.25" x14ac:dyDescent="0.2">
      <c r="A873" s="22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ht="23.25" x14ac:dyDescent="0.2">
      <c r="A874" s="22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ht="23.25" x14ac:dyDescent="0.2">
      <c r="A875" s="22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ht="23.25" x14ac:dyDescent="0.2">
      <c r="A876" s="22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ht="23.25" x14ac:dyDescent="0.2">
      <c r="A877" s="22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ht="23.25" x14ac:dyDescent="0.2">
      <c r="A878" s="22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ht="23.25" x14ac:dyDescent="0.2">
      <c r="A879" s="22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ht="23.25" x14ac:dyDescent="0.2">
      <c r="A880" s="22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ht="23.25" x14ac:dyDescent="0.2">
      <c r="A881" s="22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ht="23.25" x14ac:dyDescent="0.2">
      <c r="A882" s="22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ht="23.25" x14ac:dyDescent="0.2">
      <c r="A883" s="22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ht="23.25" x14ac:dyDescent="0.2">
      <c r="A884" s="22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ht="23.25" x14ac:dyDescent="0.2">
      <c r="A885" s="22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ht="23.25" x14ac:dyDescent="0.2">
      <c r="A886" s="22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ht="23.25" x14ac:dyDescent="0.2">
      <c r="A887" s="22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ht="23.25" x14ac:dyDescent="0.2">
      <c r="A888" s="22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ht="23.25" x14ac:dyDescent="0.2">
      <c r="A889" s="22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ht="23.25" x14ac:dyDescent="0.2">
      <c r="A890" s="22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ht="23.25" x14ac:dyDescent="0.2">
      <c r="A891" s="22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ht="23.25" x14ac:dyDescent="0.2">
      <c r="A892" s="22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ht="23.25" x14ac:dyDescent="0.2">
      <c r="A893" s="22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ht="23.25" x14ac:dyDescent="0.2">
      <c r="A894" s="22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ht="23.25" x14ac:dyDescent="0.2">
      <c r="A895" s="22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ht="23.25" x14ac:dyDescent="0.2">
      <c r="A896" s="22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ht="23.25" x14ac:dyDescent="0.2">
      <c r="A897" s="22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ht="23.25" x14ac:dyDescent="0.2">
      <c r="A898" s="22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ht="23.25" x14ac:dyDescent="0.2">
      <c r="A899" s="22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ht="23.25" x14ac:dyDescent="0.2">
      <c r="A900" s="22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ht="23.25" x14ac:dyDescent="0.2">
      <c r="A901" s="22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ht="23.25" x14ac:dyDescent="0.2">
      <c r="A902" s="22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ht="23.25" x14ac:dyDescent="0.2">
      <c r="A903" s="22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ht="23.25" x14ac:dyDescent="0.2">
      <c r="A904" s="22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ht="23.25" x14ac:dyDescent="0.2">
      <c r="A905" s="22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ht="23.25" x14ac:dyDescent="0.2">
      <c r="A906" s="22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ht="23.25" x14ac:dyDescent="0.2">
      <c r="A907" s="22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ht="23.25" x14ac:dyDescent="0.2">
      <c r="A908" s="22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ht="23.25" x14ac:dyDescent="0.2">
      <c r="A909" s="22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ht="23.25" x14ac:dyDescent="0.2">
      <c r="A910" s="22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ht="23.25" x14ac:dyDescent="0.2">
      <c r="A911" s="22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ht="23.25" x14ac:dyDescent="0.2">
      <c r="A912" s="22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ht="23.25" x14ac:dyDescent="0.2">
      <c r="A913" s="22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ht="23.25" x14ac:dyDescent="0.2">
      <c r="A914" s="22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ht="23.25" x14ac:dyDescent="0.2">
      <c r="A915" s="22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ht="23.25" x14ac:dyDescent="0.2">
      <c r="A916" s="22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ht="23.25" x14ac:dyDescent="0.2">
      <c r="A917" s="22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ht="23.25" x14ac:dyDescent="0.2">
      <c r="A918" s="22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ht="23.25" x14ac:dyDescent="0.2">
      <c r="A919" s="22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ht="23.25" x14ac:dyDescent="0.2">
      <c r="A920" s="22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ht="23.25" x14ac:dyDescent="0.2">
      <c r="A921" s="22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ht="23.25" x14ac:dyDescent="0.2">
      <c r="A922" s="22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ht="23.25" x14ac:dyDescent="0.2">
      <c r="A923" s="22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ht="23.25" x14ac:dyDescent="0.2">
      <c r="A924" s="22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ht="23.25" x14ac:dyDescent="0.2">
      <c r="A925" s="22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ht="23.25" x14ac:dyDescent="0.2">
      <c r="A926" s="22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ht="23.25" x14ac:dyDescent="0.2">
      <c r="A927" s="22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ht="23.25" x14ac:dyDescent="0.2">
      <c r="A928" s="22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ht="23.25" x14ac:dyDescent="0.2">
      <c r="A929" s="22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</sheetData>
  <mergeCells count="23">
    <mergeCell ref="S2:U3"/>
    <mergeCell ref="A4:V4"/>
    <mergeCell ref="A6:A9"/>
    <mergeCell ref="B6:B9"/>
    <mergeCell ref="C6:J6"/>
    <mergeCell ref="K6:P6"/>
    <mergeCell ref="Q6:V6"/>
    <mergeCell ref="C7:D8"/>
    <mergeCell ref="E7:F8"/>
    <mergeCell ref="G7:H8"/>
    <mergeCell ref="A147:V147"/>
    <mergeCell ref="Q7:R8"/>
    <mergeCell ref="S7:T8"/>
    <mergeCell ref="U7:U9"/>
    <mergeCell ref="V7:V9"/>
    <mergeCell ref="A11:V11"/>
    <mergeCell ref="A81:V81"/>
    <mergeCell ref="I7:I9"/>
    <mergeCell ref="J7:J9"/>
    <mergeCell ref="K7:L8"/>
    <mergeCell ref="M7:N8"/>
    <mergeCell ref="O7:O9"/>
    <mergeCell ref="P7:P9"/>
  </mergeCells>
  <pageMargins left="3.937007874015748E-2" right="3.937007874015748E-2" top="0.54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4" manualBreakCount="4">
    <brk id="30" max="21" man="1"/>
    <brk id="63" max="21" man="1"/>
    <brk id="91" max="21" man="1"/>
    <brk id="11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3"/>
  <sheetViews>
    <sheetView tabSelected="1" view="pageBreakPreview" topLeftCell="D1" zoomScale="20" zoomScaleSheetLayoutView="20" workbookViewId="0">
      <pane ySplit="10" topLeftCell="A138" activePane="bottomLeft" state="frozen"/>
      <selection pane="bottomLeft" activeCell="P13" sqref="P13"/>
    </sheetView>
  </sheetViews>
  <sheetFormatPr defaultRowHeight="62.25" x14ac:dyDescent="0.2"/>
  <cols>
    <col min="1" max="1" width="48" style="262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0.85546875" style="4" customWidth="1"/>
    <col min="8" max="8" width="50.140625" style="4" customWidth="1"/>
    <col min="9" max="9" width="68" style="15" customWidth="1"/>
    <col min="10" max="10" width="42.85546875" style="4" customWidth="1"/>
    <col min="11" max="11" width="69.5703125" style="16" customWidth="1"/>
    <col min="12" max="12" width="68.140625" style="14" customWidth="1"/>
    <col min="13" max="13" width="65.7109375" style="4" customWidth="1"/>
    <col min="14" max="14" width="47" style="17" customWidth="1"/>
    <col min="15" max="15" width="62.5703125" style="16" customWidth="1"/>
    <col min="16" max="16" width="42.42578125" style="19" customWidth="1"/>
    <col min="17" max="17" width="76.140625" style="14" customWidth="1"/>
    <col min="18" max="18" width="74.42578125" style="14" customWidth="1"/>
    <col min="19" max="19" width="68.42578125" style="20" customWidth="1"/>
    <col min="20" max="20" width="39.85546875" style="21" customWidth="1"/>
    <col min="21" max="21" width="78.140625" style="18" customWidth="1"/>
    <col min="22" max="22" width="44.140625" style="22" customWidth="1"/>
    <col min="23" max="28" width="9.140625" style="3"/>
    <col min="29" max="16384" width="9.140625" style="1"/>
  </cols>
  <sheetData>
    <row r="1" spans="1:30" ht="45" customHeight="1" x14ac:dyDescent="0.2">
      <c r="O1" s="18"/>
    </row>
    <row r="2" spans="1:30" ht="64.5" customHeight="1" x14ac:dyDescent="0.2">
      <c r="A2" s="261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362" t="s">
        <v>310</v>
      </c>
      <c r="T2" s="362"/>
      <c r="U2" s="362"/>
      <c r="V2" s="28"/>
    </row>
    <row r="3" spans="1:30" ht="111.75" customHeight="1" x14ac:dyDescent="0.2">
      <c r="A3" s="261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362"/>
      <c r="T3" s="362"/>
      <c r="U3" s="362"/>
      <c r="V3" s="28"/>
    </row>
    <row r="4" spans="1:30" ht="136.5" customHeight="1" x14ac:dyDescent="1.1499999999999999">
      <c r="A4" s="363" t="s">
        <v>275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</row>
    <row r="5" spans="1:30" ht="228.75" customHeight="1" x14ac:dyDescent="0.2">
      <c r="A5" s="261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 x14ac:dyDescent="0.85">
      <c r="A6" s="364" t="s">
        <v>53</v>
      </c>
      <c r="B6" s="365" t="s">
        <v>36</v>
      </c>
      <c r="C6" s="368" t="s">
        <v>2</v>
      </c>
      <c r="D6" s="369"/>
      <c r="E6" s="369"/>
      <c r="F6" s="369"/>
      <c r="G6" s="369"/>
      <c r="H6" s="369"/>
      <c r="I6" s="369"/>
      <c r="J6" s="370"/>
      <c r="K6" s="371" t="s">
        <v>35</v>
      </c>
      <c r="L6" s="371"/>
      <c r="M6" s="371"/>
      <c r="N6" s="371"/>
      <c r="O6" s="372"/>
      <c r="P6" s="371"/>
      <c r="Q6" s="368" t="s">
        <v>3</v>
      </c>
      <c r="R6" s="369"/>
      <c r="S6" s="369"/>
      <c r="T6" s="369"/>
      <c r="U6" s="369"/>
      <c r="V6" s="370"/>
    </row>
    <row r="7" spans="1:30" s="236" customFormat="1" ht="116.25" customHeight="1" x14ac:dyDescent="0.85">
      <c r="A7" s="364"/>
      <c r="B7" s="366"/>
      <c r="C7" s="373" t="s">
        <v>277</v>
      </c>
      <c r="D7" s="374"/>
      <c r="E7" s="373" t="s">
        <v>276</v>
      </c>
      <c r="F7" s="374"/>
      <c r="G7" s="373" t="s">
        <v>104</v>
      </c>
      <c r="H7" s="377"/>
      <c r="I7" s="345" t="s">
        <v>280</v>
      </c>
      <c r="J7" s="348" t="s">
        <v>281</v>
      </c>
      <c r="K7" s="373" t="s">
        <v>277</v>
      </c>
      <c r="L7" s="374"/>
      <c r="M7" s="341" t="s">
        <v>282</v>
      </c>
      <c r="N7" s="342"/>
      <c r="O7" s="345" t="s">
        <v>280</v>
      </c>
      <c r="P7" s="348" t="s">
        <v>281</v>
      </c>
      <c r="Q7" s="373" t="s">
        <v>277</v>
      </c>
      <c r="R7" s="374"/>
      <c r="S7" s="341" t="s">
        <v>282</v>
      </c>
      <c r="T7" s="342"/>
      <c r="U7" s="345" t="s">
        <v>280</v>
      </c>
      <c r="V7" s="348" t="s">
        <v>281</v>
      </c>
    </row>
    <row r="8" spans="1:30" s="90" customFormat="1" ht="63.75" customHeight="1" x14ac:dyDescent="0.85">
      <c r="A8" s="364"/>
      <c r="B8" s="366"/>
      <c r="C8" s="375"/>
      <c r="D8" s="376"/>
      <c r="E8" s="375"/>
      <c r="F8" s="376"/>
      <c r="G8" s="378"/>
      <c r="H8" s="379"/>
      <c r="I8" s="346"/>
      <c r="J8" s="349"/>
      <c r="K8" s="375"/>
      <c r="L8" s="376"/>
      <c r="M8" s="343"/>
      <c r="N8" s="344"/>
      <c r="O8" s="346"/>
      <c r="P8" s="349"/>
      <c r="Q8" s="375"/>
      <c r="R8" s="376"/>
      <c r="S8" s="343"/>
      <c r="T8" s="344"/>
      <c r="U8" s="346"/>
      <c r="V8" s="349"/>
    </row>
    <row r="9" spans="1:30" s="90" customFormat="1" ht="409.5" x14ac:dyDescent="0.85">
      <c r="A9" s="364"/>
      <c r="B9" s="367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278</v>
      </c>
      <c r="H9" s="239" t="s">
        <v>279</v>
      </c>
      <c r="I9" s="347"/>
      <c r="J9" s="350"/>
      <c r="K9" s="240" t="s">
        <v>45</v>
      </c>
      <c r="L9" s="237" t="s">
        <v>268</v>
      </c>
      <c r="M9" s="241" t="s">
        <v>111</v>
      </c>
      <c r="N9" s="242" t="s">
        <v>265</v>
      </c>
      <c r="O9" s="347"/>
      <c r="P9" s="350"/>
      <c r="Q9" s="237" t="s">
        <v>45</v>
      </c>
      <c r="R9" s="237" t="s">
        <v>222</v>
      </c>
      <c r="S9" s="237" t="s">
        <v>105</v>
      </c>
      <c r="T9" s="242" t="s">
        <v>265</v>
      </c>
      <c r="U9" s="347"/>
      <c r="V9" s="350"/>
    </row>
    <row r="10" spans="1:30" s="244" customFormat="1" ht="63.75" x14ac:dyDescent="0.2">
      <c r="A10" s="70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 x14ac:dyDescent="0.2">
      <c r="A11" s="351" t="s">
        <v>271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3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 x14ac:dyDescent="0.9">
      <c r="A12" s="70" t="s">
        <v>4</v>
      </c>
      <c r="B12" s="96" t="s">
        <v>42</v>
      </c>
      <c r="C12" s="275">
        <f>C13+C22+C26+C21+C45</f>
        <v>730336500</v>
      </c>
      <c r="D12" s="275">
        <f>D13+D22+D26+D21+D45</f>
        <v>730336500</v>
      </c>
      <c r="E12" s="275">
        <f>E13+E22+E26+E21+E45</f>
        <v>171946970</v>
      </c>
      <c r="F12" s="275">
        <f>F13+F22+F26+F21+F45</f>
        <v>190757957.47</v>
      </c>
      <c r="G12" s="275">
        <f>F12/D12*100</f>
        <v>26.119187178786763</v>
      </c>
      <c r="H12" s="275">
        <f>F12/E12*100</f>
        <v>110.93999357476318</v>
      </c>
      <c r="I12" s="89">
        <f>I13+I22+I26+I21</f>
        <v>156635323.65000001</v>
      </c>
      <c r="J12" s="275">
        <f t="shared" ref="J12:J76" si="0">F12/I12*100</f>
        <v>121.78476286501419</v>
      </c>
      <c r="K12" s="89">
        <f>K13+K22+K26+K21+K45</f>
        <v>800000</v>
      </c>
      <c r="L12" s="89">
        <f>L13+L22+L26+L21+L45</f>
        <v>800000</v>
      </c>
      <c r="M12" s="89">
        <f>M13+M22+M26+M21+M45</f>
        <v>244333.07</v>
      </c>
      <c r="N12" s="89">
        <f>M12/L12*100</f>
        <v>30.541633750000003</v>
      </c>
      <c r="O12" s="89">
        <f>O45</f>
        <v>202663.72</v>
      </c>
      <c r="P12" s="275">
        <f>M12/O12*100</f>
        <v>120.56083348317104</v>
      </c>
      <c r="Q12" s="275">
        <f t="shared" ref="Q12:R22" si="1">C12+K12</f>
        <v>731136500</v>
      </c>
      <c r="R12" s="275">
        <f t="shared" si="1"/>
        <v>731136500</v>
      </c>
      <c r="S12" s="275">
        <f t="shared" ref="S12:S64" si="2">F12+M12</f>
        <v>191002290.53999999</v>
      </c>
      <c r="T12" s="275">
        <f t="shared" ref="T12:T64" si="3">S12/R12*100</f>
        <v>26.124026162009418</v>
      </c>
      <c r="U12" s="89">
        <f t="shared" ref="U12:U64" si="4">I12+O12</f>
        <v>156837987.37</v>
      </c>
      <c r="V12" s="275">
        <f t="shared" ref="V12:V64" si="5">S12/U12*100</f>
        <v>121.78318132162855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40" customHeight="1" x14ac:dyDescent="0.9">
      <c r="A13" s="70" t="s">
        <v>5</v>
      </c>
      <c r="B13" s="101" t="s">
        <v>270</v>
      </c>
      <c r="C13" s="275">
        <f>C14+C20</f>
        <v>394520000</v>
      </c>
      <c r="D13" s="275">
        <f>D14+D20</f>
        <v>394520000</v>
      </c>
      <c r="E13" s="275">
        <f>E14+E20</f>
        <v>90746700</v>
      </c>
      <c r="F13" s="275">
        <f>F14+F20</f>
        <v>101158560.21000001</v>
      </c>
      <c r="G13" s="275">
        <f t="shared" ref="G13:G70" si="6">F13/D13*100</f>
        <v>25.640920665618982</v>
      </c>
      <c r="H13" s="275">
        <f t="shared" ref="H13:H69" si="7">F13/E13*100</f>
        <v>111.47354141803505</v>
      </c>
      <c r="I13" s="89">
        <f>I14+I20</f>
        <v>80461187.75</v>
      </c>
      <c r="J13" s="275">
        <f t="shared" si="0"/>
        <v>125.72342397468526</v>
      </c>
      <c r="K13" s="89"/>
      <c r="L13" s="275"/>
      <c r="M13" s="275"/>
      <c r="N13" s="275"/>
      <c r="O13" s="89"/>
      <c r="P13" s="275"/>
      <c r="Q13" s="275">
        <f t="shared" si="1"/>
        <v>394520000</v>
      </c>
      <c r="R13" s="275">
        <f t="shared" si="1"/>
        <v>394520000</v>
      </c>
      <c r="S13" s="275">
        <f t="shared" si="2"/>
        <v>101158560.21000001</v>
      </c>
      <c r="T13" s="275">
        <f t="shared" si="3"/>
        <v>25.640920665618982</v>
      </c>
      <c r="U13" s="89">
        <f t="shared" si="4"/>
        <v>80461187.75</v>
      </c>
      <c r="V13" s="275">
        <f t="shared" si="5"/>
        <v>125.72342397468526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147" customHeight="1" x14ac:dyDescent="0.9">
      <c r="A14" s="70" t="s">
        <v>6</v>
      </c>
      <c r="B14" s="101" t="s">
        <v>69</v>
      </c>
      <c r="C14" s="275">
        <f>SUM(C15:C19)</f>
        <v>393820000</v>
      </c>
      <c r="D14" s="275">
        <f>SUM(D15:D19)</f>
        <v>393820000</v>
      </c>
      <c r="E14" s="275">
        <f>SUM(E15:E19)</f>
        <v>90485900</v>
      </c>
      <c r="F14" s="275">
        <f>SUM(F15:F19)</f>
        <v>100887429.21000001</v>
      </c>
      <c r="G14" s="275">
        <f t="shared" si="6"/>
        <v>25.617649994921539</v>
      </c>
      <c r="H14" s="275">
        <f t="shared" si="7"/>
        <v>111.49519340582346</v>
      </c>
      <c r="I14" s="89">
        <f>SUM(I15:I19)</f>
        <v>79903247.75</v>
      </c>
      <c r="J14" s="275">
        <f t="shared" si="0"/>
        <v>126.26198815554403</v>
      </c>
      <c r="K14" s="89"/>
      <c r="L14" s="275"/>
      <c r="M14" s="275"/>
      <c r="N14" s="275"/>
      <c r="O14" s="89"/>
      <c r="P14" s="275"/>
      <c r="Q14" s="275">
        <f t="shared" si="1"/>
        <v>393820000</v>
      </c>
      <c r="R14" s="275">
        <f t="shared" si="1"/>
        <v>393820000</v>
      </c>
      <c r="S14" s="275">
        <f t="shared" si="2"/>
        <v>100887429.21000001</v>
      </c>
      <c r="T14" s="275">
        <f t="shared" si="3"/>
        <v>25.617649994921539</v>
      </c>
      <c r="U14" s="89">
        <f t="shared" si="4"/>
        <v>79903247.75</v>
      </c>
      <c r="V14" s="275">
        <f t="shared" si="5"/>
        <v>126.26198815554403</v>
      </c>
    </row>
    <row r="15" spans="1:30" s="107" customFormat="1" ht="273" x14ac:dyDescent="0.95">
      <c r="A15" s="260" t="s">
        <v>169</v>
      </c>
      <c r="B15" s="103" t="s">
        <v>173</v>
      </c>
      <c r="C15" s="276">
        <v>372200000</v>
      </c>
      <c r="D15" s="276">
        <v>372200000</v>
      </c>
      <c r="E15" s="276">
        <v>85903700</v>
      </c>
      <c r="F15" s="276">
        <v>95186681.310000002</v>
      </c>
      <c r="G15" s="277">
        <f>F15/D15*100</f>
        <v>25.574068057495968</v>
      </c>
      <c r="H15" s="277">
        <f>F15/E15*100</f>
        <v>110.80626481746421</v>
      </c>
      <c r="I15" s="278">
        <v>75751061.790000007</v>
      </c>
      <c r="J15" s="277">
        <f>F15/I15*100</f>
        <v>125.65722388668314</v>
      </c>
      <c r="K15" s="278"/>
      <c r="L15" s="277"/>
      <c r="M15" s="277"/>
      <c r="N15" s="277"/>
      <c r="O15" s="278"/>
      <c r="P15" s="277"/>
      <c r="Q15" s="277">
        <f>C15+K15</f>
        <v>372200000</v>
      </c>
      <c r="R15" s="277">
        <f t="shared" si="1"/>
        <v>372200000</v>
      </c>
      <c r="S15" s="277">
        <f t="shared" si="2"/>
        <v>95186681.310000002</v>
      </c>
      <c r="T15" s="277">
        <f t="shared" si="3"/>
        <v>25.574068057495968</v>
      </c>
      <c r="U15" s="278">
        <f t="shared" si="4"/>
        <v>75751061.790000007</v>
      </c>
      <c r="V15" s="277">
        <f t="shared" si="5"/>
        <v>125.65722388668314</v>
      </c>
    </row>
    <row r="16" spans="1:30" s="107" customFormat="1" ht="363" customHeight="1" x14ac:dyDescent="0.95">
      <c r="A16" s="260" t="s">
        <v>192</v>
      </c>
      <c r="B16" s="103" t="s">
        <v>193</v>
      </c>
      <c r="C16" s="276">
        <v>10200000</v>
      </c>
      <c r="D16" s="276">
        <v>10200000</v>
      </c>
      <c r="E16" s="276">
        <v>1600000</v>
      </c>
      <c r="F16" s="276">
        <v>2460566.6</v>
      </c>
      <c r="G16" s="277">
        <f t="shared" si="6"/>
        <v>24.123201960784314</v>
      </c>
      <c r="H16" s="277">
        <f t="shared" si="7"/>
        <v>153.78541250000001</v>
      </c>
      <c r="I16" s="278">
        <v>1706103.34</v>
      </c>
      <c r="J16" s="277">
        <f t="shared" si="0"/>
        <v>144.22142799392211</v>
      </c>
      <c r="K16" s="278"/>
      <c r="L16" s="277"/>
      <c r="M16" s="277"/>
      <c r="N16" s="277"/>
      <c r="O16" s="278"/>
      <c r="P16" s="277"/>
      <c r="Q16" s="277">
        <f>C16+K16</f>
        <v>10200000</v>
      </c>
      <c r="R16" s="277">
        <f t="shared" si="1"/>
        <v>10200000</v>
      </c>
      <c r="S16" s="277">
        <f t="shared" si="2"/>
        <v>2460566.6</v>
      </c>
      <c r="T16" s="277">
        <f t="shared" si="3"/>
        <v>24.123201960784314</v>
      </c>
      <c r="U16" s="278">
        <f t="shared" si="4"/>
        <v>1706103.34</v>
      </c>
      <c r="V16" s="277">
        <f t="shared" si="5"/>
        <v>144.22142799392211</v>
      </c>
    </row>
    <row r="17" spans="1:22" s="107" customFormat="1" ht="305.25" customHeight="1" x14ac:dyDescent="0.95">
      <c r="A17" s="260" t="s">
        <v>194</v>
      </c>
      <c r="B17" s="103" t="s">
        <v>195</v>
      </c>
      <c r="C17" s="276">
        <v>11100000</v>
      </c>
      <c r="D17" s="276">
        <v>11100000</v>
      </c>
      <c r="E17" s="276">
        <v>2890000</v>
      </c>
      <c r="F17" s="276">
        <v>2948587.89</v>
      </c>
      <c r="G17" s="277">
        <f t="shared" si="6"/>
        <v>26.563854864864865</v>
      </c>
      <c r="H17" s="277">
        <f t="shared" si="7"/>
        <v>102.02726262975779</v>
      </c>
      <c r="I17" s="278">
        <v>2419106.88</v>
      </c>
      <c r="J17" s="277">
        <f t="shared" si="0"/>
        <v>121.88745831684793</v>
      </c>
      <c r="K17" s="278"/>
      <c r="L17" s="277"/>
      <c r="M17" s="277"/>
      <c r="N17" s="277"/>
      <c r="O17" s="278"/>
      <c r="P17" s="277"/>
      <c r="Q17" s="277">
        <f t="shared" ref="Q17:R34" si="8">C17+K17</f>
        <v>11100000</v>
      </c>
      <c r="R17" s="277">
        <f>D17+L17</f>
        <v>11100000</v>
      </c>
      <c r="S17" s="277">
        <f t="shared" si="2"/>
        <v>2948587.89</v>
      </c>
      <c r="T17" s="277">
        <f t="shared" si="3"/>
        <v>26.563854864864865</v>
      </c>
      <c r="U17" s="278">
        <f t="shared" si="4"/>
        <v>2419106.88</v>
      </c>
      <c r="V17" s="277">
        <f t="shared" si="5"/>
        <v>121.88745831684793</v>
      </c>
    </row>
    <row r="18" spans="1:22" s="107" customFormat="1" ht="247.5" customHeight="1" x14ac:dyDescent="0.95">
      <c r="A18" s="260" t="s">
        <v>237</v>
      </c>
      <c r="B18" s="103" t="s">
        <v>238</v>
      </c>
      <c r="C18" s="276">
        <v>150000</v>
      </c>
      <c r="D18" s="276">
        <v>150000</v>
      </c>
      <c r="E18" s="276">
        <v>79600</v>
      </c>
      <c r="F18" s="276">
        <v>278633.18</v>
      </c>
      <c r="G18" s="277">
        <f t="shared" si="6"/>
        <v>185.75545333333332</v>
      </c>
      <c r="H18" s="277">
        <f t="shared" si="7"/>
        <v>350.04168341708544</v>
      </c>
      <c r="I18" s="278">
        <v>0</v>
      </c>
      <c r="J18" s="277"/>
      <c r="K18" s="278"/>
      <c r="L18" s="277"/>
      <c r="M18" s="277"/>
      <c r="N18" s="277"/>
      <c r="O18" s="278"/>
      <c r="P18" s="277"/>
      <c r="Q18" s="277">
        <f t="shared" si="8"/>
        <v>150000</v>
      </c>
      <c r="R18" s="277">
        <f>D18+L18</f>
        <v>150000</v>
      </c>
      <c r="S18" s="277">
        <f t="shared" si="2"/>
        <v>278633.18</v>
      </c>
      <c r="T18" s="277">
        <f t="shared" si="3"/>
        <v>185.75545333333332</v>
      </c>
      <c r="U18" s="278">
        <f t="shared" si="4"/>
        <v>0</v>
      </c>
      <c r="V18" s="277"/>
    </row>
    <row r="19" spans="1:22" s="107" customFormat="1" ht="273" x14ac:dyDescent="0.95">
      <c r="A19" s="260" t="s">
        <v>251</v>
      </c>
      <c r="B19" s="103" t="s">
        <v>252</v>
      </c>
      <c r="C19" s="276">
        <v>170000</v>
      </c>
      <c r="D19" s="276">
        <v>170000</v>
      </c>
      <c r="E19" s="276">
        <v>12600</v>
      </c>
      <c r="F19" s="276">
        <v>12960.23</v>
      </c>
      <c r="G19" s="277">
        <f t="shared" si="6"/>
        <v>7.6236647058823523</v>
      </c>
      <c r="H19" s="277">
        <f t="shared" si="7"/>
        <v>102.85896825396826</v>
      </c>
      <c r="I19" s="278">
        <v>26975.74</v>
      </c>
      <c r="J19" s="277">
        <f t="shared" si="0"/>
        <v>48.044020293789899</v>
      </c>
      <c r="K19" s="278"/>
      <c r="L19" s="277"/>
      <c r="M19" s="277"/>
      <c r="N19" s="277"/>
      <c r="O19" s="278"/>
      <c r="P19" s="277"/>
      <c r="Q19" s="277">
        <f t="shared" si="8"/>
        <v>170000</v>
      </c>
      <c r="R19" s="277">
        <f>D19+L19</f>
        <v>170000</v>
      </c>
      <c r="S19" s="277">
        <f t="shared" si="2"/>
        <v>12960.23</v>
      </c>
      <c r="T19" s="277">
        <f t="shared" si="3"/>
        <v>7.6236647058823523</v>
      </c>
      <c r="U19" s="278">
        <f t="shared" si="4"/>
        <v>26975.74</v>
      </c>
      <c r="V19" s="277"/>
    </row>
    <row r="20" spans="1:22" s="99" customFormat="1" ht="177.75" customHeight="1" x14ac:dyDescent="0.9">
      <c r="A20" s="70" t="s">
        <v>37</v>
      </c>
      <c r="B20" s="101" t="s">
        <v>38</v>
      </c>
      <c r="C20" s="279">
        <v>700000</v>
      </c>
      <c r="D20" s="279">
        <v>700000</v>
      </c>
      <c r="E20" s="279">
        <v>260800</v>
      </c>
      <c r="F20" s="279">
        <v>271131</v>
      </c>
      <c r="G20" s="275">
        <f t="shared" si="6"/>
        <v>38.733000000000004</v>
      </c>
      <c r="H20" s="275">
        <f t="shared" si="7"/>
        <v>103.96127300613497</v>
      </c>
      <c r="I20" s="89">
        <v>557940</v>
      </c>
      <c r="J20" s="275">
        <f t="shared" si="0"/>
        <v>48.595010216152275</v>
      </c>
      <c r="K20" s="89"/>
      <c r="L20" s="275"/>
      <c r="M20" s="275"/>
      <c r="N20" s="275"/>
      <c r="O20" s="89"/>
      <c r="P20" s="275"/>
      <c r="Q20" s="275">
        <f t="shared" si="8"/>
        <v>700000</v>
      </c>
      <c r="R20" s="275">
        <f t="shared" si="1"/>
        <v>700000</v>
      </c>
      <c r="S20" s="275">
        <f t="shared" si="2"/>
        <v>271131</v>
      </c>
      <c r="T20" s="275">
        <f t="shared" si="3"/>
        <v>38.733000000000004</v>
      </c>
      <c r="U20" s="89">
        <f t="shared" si="4"/>
        <v>557940</v>
      </c>
      <c r="V20" s="275">
        <f t="shared" si="5"/>
        <v>48.595010216152275</v>
      </c>
    </row>
    <row r="21" spans="1:22" s="99" customFormat="1" ht="285.75" customHeight="1" x14ac:dyDescent="0.9">
      <c r="A21" s="70" t="s">
        <v>84</v>
      </c>
      <c r="B21" s="101" t="s">
        <v>85</v>
      </c>
      <c r="C21" s="280">
        <v>2200000</v>
      </c>
      <c r="D21" s="280">
        <v>2200000</v>
      </c>
      <c r="E21" s="280">
        <v>797200</v>
      </c>
      <c r="F21" s="280">
        <v>807408.04</v>
      </c>
      <c r="G21" s="275">
        <f t="shared" si="6"/>
        <v>36.700365454545455</v>
      </c>
      <c r="H21" s="275">
        <f t="shared" si="7"/>
        <v>101.28048670346213</v>
      </c>
      <c r="I21" s="89">
        <v>977033.98</v>
      </c>
      <c r="J21" s="275">
        <f t="shared" si="0"/>
        <v>82.63868570876113</v>
      </c>
      <c r="K21" s="89"/>
      <c r="L21" s="275"/>
      <c r="M21" s="275"/>
      <c r="N21" s="275"/>
      <c r="O21" s="89"/>
      <c r="P21" s="275"/>
      <c r="Q21" s="275">
        <f t="shared" si="8"/>
        <v>2200000</v>
      </c>
      <c r="R21" s="275">
        <f t="shared" si="1"/>
        <v>2200000</v>
      </c>
      <c r="S21" s="275">
        <f>F21+M21</f>
        <v>807408.04</v>
      </c>
      <c r="T21" s="275">
        <f t="shared" si="3"/>
        <v>36.700365454545455</v>
      </c>
      <c r="U21" s="89">
        <f t="shared" si="4"/>
        <v>977033.98</v>
      </c>
      <c r="V21" s="275">
        <f t="shared" si="5"/>
        <v>82.63868570876113</v>
      </c>
    </row>
    <row r="22" spans="1:22" s="99" customFormat="1" ht="159.75" customHeight="1" x14ac:dyDescent="0.9">
      <c r="A22" s="70" t="s">
        <v>73</v>
      </c>
      <c r="B22" s="101" t="s">
        <v>74</v>
      </c>
      <c r="C22" s="275">
        <f>C24+C23+C25</f>
        <v>58800000</v>
      </c>
      <c r="D22" s="275">
        <f>D24+D23+D25</f>
        <v>58800000</v>
      </c>
      <c r="E22" s="275">
        <f>E24+E23+E25</f>
        <v>12100000</v>
      </c>
      <c r="F22" s="275">
        <f>F24+F23+F25</f>
        <v>14606873.280000001</v>
      </c>
      <c r="G22" s="275">
        <f>F22/D22*100</f>
        <v>24.841621224489799</v>
      </c>
      <c r="H22" s="275">
        <f t="shared" si="7"/>
        <v>120.71796099173555</v>
      </c>
      <c r="I22" s="89">
        <f>I23+I24+I25</f>
        <v>10696840.809999999</v>
      </c>
      <c r="J22" s="275">
        <f t="shared" si="0"/>
        <v>136.55315190205212</v>
      </c>
      <c r="K22" s="89"/>
      <c r="L22" s="275"/>
      <c r="M22" s="275"/>
      <c r="N22" s="275"/>
      <c r="O22" s="89"/>
      <c r="P22" s="275"/>
      <c r="Q22" s="275">
        <f t="shared" si="8"/>
        <v>58800000</v>
      </c>
      <c r="R22" s="275">
        <f t="shared" si="1"/>
        <v>58800000</v>
      </c>
      <c r="S22" s="275">
        <f>F22+M22</f>
        <v>14606873.280000001</v>
      </c>
      <c r="T22" s="275">
        <f t="shared" si="3"/>
        <v>24.841621224489799</v>
      </c>
      <c r="U22" s="89">
        <f t="shared" si="4"/>
        <v>10696840.809999999</v>
      </c>
      <c r="V22" s="275">
        <f>S22/U22*100</f>
        <v>136.55315190205212</v>
      </c>
    </row>
    <row r="23" spans="1:22" s="107" customFormat="1" ht="231.75" customHeight="1" x14ac:dyDescent="0.95">
      <c r="A23" s="260" t="s">
        <v>86</v>
      </c>
      <c r="B23" s="103" t="s">
        <v>87</v>
      </c>
      <c r="C23" s="281">
        <v>4000000</v>
      </c>
      <c r="D23" s="281">
        <v>4000000</v>
      </c>
      <c r="E23" s="281">
        <v>1150000</v>
      </c>
      <c r="F23" s="281">
        <v>1293118.81</v>
      </c>
      <c r="G23" s="277">
        <f t="shared" si="6"/>
        <v>32.32797025</v>
      </c>
      <c r="H23" s="277">
        <f t="shared" si="7"/>
        <v>112.44511391304349</v>
      </c>
      <c r="I23" s="278">
        <v>800913.84</v>
      </c>
      <c r="J23" s="277">
        <f t="shared" si="0"/>
        <v>161.45542072290823</v>
      </c>
      <c r="K23" s="278"/>
      <c r="L23" s="277"/>
      <c r="M23" s="277"/>
      <c r="N23" s="277"/>
      <c r="O23" s="278"/>
      <c r="P23" s="277"/>
      <c r="Q23" s="277">
        <f>C23+K23</f>
        <v>4000000</v>
      </c>
      <c r="R23" s="277">
        <f>D23+L23</f>
        <v>4000000</v>
      </c>
      <c r="S23" s="277">
        <f>F23+M23</f>
        <v>1293118.81</v>
      </c>
      <c r="T23" s="277">
        <f t="shared" si="3"/>
        <v>32.32797025</v>
      </c>
      <c r="U23" s="278">
        <f t="shared" si="4"/>
        <v>800913.84</v>
      </c>
      <c r="V23" s="277">
        <f>S23/U23*100</f>
        <v>161.45542072290823</v>
      </c>
    </row>
    <row r="24" spans="1:22" s="107" customFormat="1" ht="264" customHeight="1" x14ac:dyDescent="0.95">
      <c r="A24" s="260" t="s">
        <v>88</v>
      </c>
      <c r="B24" s="103" t="s">
        <v>89</v>
      </c>
      <c r="C24" s="281">
        <v>28000000</v>
      </c>
      <c r="D24" s="281">
        <v>28000000</v>
      </c>
      <c r="E24" s="281">
        <v>5300000</v>
      </c>
      <c r="F24" s="281">
        <v>5928786.0899999999</v>
      </c>
      <c r="G24" s="277">
        <f t="shared" si="6"/>
        <v>21.174236035714287</v>
      </c>
      <c r="H24" s="277">
        <f t="shared" si="7"/>
        <v>111.86388849056603</v>
      </c>
      <c r="I24" s="278">
        <v>4548955.58</v>
      </c>
      <c r="J24" s="277">
        <f t="shared" si="0"/>
        <v>130.33290797708779</v>
      </c>
      <c r="K24" s="278"/>
      <c r="L24" s="277"/>
      <c r="M24" s="277"/>
      <c r="N24" s="277"/>
      <c r="O24" s="278"/>
      <c r="P24" s="277"/>
      <c r="Q24" s="277">
        <f t="shared" si="8"/>
        <v>28000000</v>
      </c>
      <c r="R24" s="277">
        <f>D24+L24</f>
        <v>28000000</v>
      </c>
      <c r="S24" s="277">
        <f>F24+M24</f>
        <v>5928786.0899999999</v>
      </c>
      <c r="T24" s="277">
        <f t="shared" si="3"/>
        <v>21.174236035714287</v>
      </c>
      <c r="U24" s="278">
        <f t="shared" si="4"/>
        <v>4548955.58</v>
      </c>
      <c r="V24" s="277">
        <f>S24/U24*100</f>
        <v>130.33290797708779</v>
      </c>
    </row>
    <row r="25" spans="1:22" s="107" customFormat="1" ht="321" customHeight="1" x14ac:dyDescent="0.95">
      <c r="A25" s="260" t="s">
        <v>75</v>
      </c>
      <c r="B25" s="103" t="s">
        <v>76</v>
      </c>
      <c r="C25" s="281">
        <v>26800000</v>
      </c>
      <c r="D25" s="281">
        <v>26800000</v>
      </c>
      <c r="E25" s="281">
        <v>5650000</v>
      </c>
      <c r="F25" s="281">
        <v>7384968.3799999999</v>
      </c>
      <c r="G25" s="277">
        <f t="shared" si="6"/>
        <v>27.555852164179107</v>
      </c>
      <c r="H25" s="277">
        <f t="shared" si="7"/>
        <v>130.70740495575222</v>
      </c>
      <c r="I25" s="278">
        <v>5346971.3899999997</v>
      </c>
      <c r="J25" s="277">
        <f t="shared" si="0"/>
        <v>138.11497839340413</v>
      </c>
      <c r="K25" s="278"/>
      <c r="L25" s="277"/>
      <c r="M25" s="277"/>
      <c r="N25" s="277"/>
      <c r="O25" s="278"/>
      <c r="P25" s="277"/>
      <c r="Q25" s="277">
        <f t="shared" si="8"/>
        <v>26800000</v>
      </c>
      <c r="R25" s="277">
        <f>D25+L25</f>
        <v>26800000</v>
      </c>
      <c r="S25" s="277">
        <f>F25+M25</f>
        <v>7384968.3799999999</v>
      </c>
      <c r="T25" s="277">
        <f t="shared" si="3"/>
        <v>27.555852164179107</v>
      </c>
      <c r="U25" s="278">
        <f t="shared" si="4"/>
        <v>5346971.3899999997</v>
      </c>
      <c r="V25" s="277">
        <f>S25/U25*100</f>
        <v>138.11497839340413</v>
      </c>
    </row>
    <row r="26" spans="1:22" s="99" customFormat="1" ht="132" customHeight="1" x14ac:dyDescent="0.9">
      <c r="A26" s="70" t="s">
        <v>56</v>
      </c>
      <c r="B26" s="101" t="s">
        <v>7</v>
      </c>
      <c r="C26" s="275">
        <f>C27+C39+C40+C38</f>
        <v>274816500</v>
      </c>
      <c r="D26" s="275">
        <f>D27+D39+D40+D38</f>
        <v>274816500</v>
      </c>
      <c r="E26" s="275">
        <f>E27+E39+E40+E38</f>
        <v>68303070</v>
      </c>
      <c r="F26" s="275">
        <f>F27+F39+F40+F38</f>
        <v>74185115.939999998</v>
      </c>
      <c r="G26" s="275">
        <f t="shared" si="6"/>
        <v>26.994418435574278</v>
      </c>
      <c r="H26" s="275">
        <f t="shared" si="7"/>
        <v>108.61168603402453</v>
      </c>
      <c r="I26" s="89">
        <f>I27+I38+I39+I40</f>
        <v>64500261.110000007</v>
      </c>
      <c r="J26" s="275">
        <f t="shared" si="0"/>
        <v>115.01521802133988</v>
      </c>
      <c r="K26" s="89"/>
      <c r="L26" s="275"/>
      <c r="M26" s="275"/>
      <c r="N26" s="275"/>
      <c r="O26" s="89"/>
      <c r="P26" s="275"/>
      <c r="Q26" s="275">
        <f t="shared" si="8"/>
        <v>274816500</v>
      </c>
      <c r="R26" s="275">
        <f t="shared" si="8"/>
        <v>274816500</v>
      </c>
      <c r="S26" s="275">
        <f t="shared" si="2"/>
        <v>74185115.939999998</v>
      </c>
      <c r="T26" s="275">
        <f t="shared" si="3"/>
        <v>26.994418435574278</v>
      </c>
      <c r="U26" s="89">
        <f t="shared" si="4"/>
        <v>64500261.110000007</v>
      </c>
      <c r="V26" s="275">
        <f t="shared" si="5"/>
        <v>115.01521802133988</v>
      </c>
    </row>
    <row r="27" spans="1:22" s="99" customFormat="1" ht="133.5" customHeight="1" x14ac:dyDescent="0.9">
      <c r="A27" s="70" t="s">
        <v>80</v>
      </c>
      <c r="B27" s="101" t="s">
        <v>81</v>
      </c>
      <c r="C27" s="275">
        <f>SUM(C28:C37)</f>
        <v>116915000</v>
      </c>
      <c r="D27" s="275">
        <f>SUM(D28:D37)</f>
        <v>116915000</v>
      </c>
      <c r="E27" s="275">
        <f>SUM(E28:E37)</f>
        <v>26770600</v>
      </c>
      <c r="F27" s="275">
        <f>SUM(F28:F37)</f>
        <v>30021292.48</v>
      </c>
      <c r="G27" s="275">
        <f t="shared" si="6"/>
        <v>25.677879211392892</v>
      </c>
      <c r="H27" s="275">
        <f t="shared" si="7"/>
        <v>112.14277035255094</v>
      </c>
      <c r="I27" s="89">
        <f>SUM(I28:I37)</f>
        <v>25558990.239999998</v>
      </c>
      <c r="J27" s="277">
        <f t="shared" si="0"/>
        <v>117.45883619853052</v>
      </c>
      <c r="K27" s="89"/>
      <c r="L27" s="275"/>
      <c r="M27" s="275"/>
      <c r="N27" s="275"/>
      <c r="O27" s="89"/>
      <c r="P27" s="275"/>
      <c r="Q27" s="275">
        <f t="shared" si="8"/>
        <v>116915000</v>
      </c>
      <c r="R27" s="275">
        <f>D27+L27</f>
        <v>116915000</v>
      </c>
      <c r="S27" s="275">
        <f t="shared" si="2"/>
        <v>30021292.48</v>
      </c>
      <c r="T27" s="275">
        <f>S27/R27*100</f>
        <v>25.677879211392892</v>
      </c>
      <c r="U27" s="89">
        <f t="shared" si="4"/>
        <v>25558990.239999998</v>
      </c>
      <c r="V27" s="275">
        <f t="shared" si="5"/>
        <v>117.45883619853052</v>
      </c>
    </row>
    <row r="28" spans="1:22" s="107" customFormat="1" ht="394.5" customHeight="1" x14ac:dyDescent="0.95">
      <c r="A28" s="260" t="s">
        <v>197</v>
      </c>
      <c r="B28" s="103" t="s">
        <v>196</v>
      </c>
      <c r="C28" s="282">
        <v>85000</v>
      </c>
      <c r="D28" s="282">
        <v>85000</v>
      </c>
      <c r="E28" s="282">
        <v>14600</v>
      </c>
      <c r="F28" s="282">
        <v>14671</v>
      </c>
      <c r="G28" s="277">
        <f t="shared" si="6"/>
        <v>17.260000000000002</v>
      </c>
      <c r="H28" s="277">
        <f t="shared" si="7"/>
        <v>100.48630136986301</v>
      </c>
      <c r="I28" s="278">
        <v>16683.740000000002</v>
      </c>
      <c r="J28" s="277">
        <f t="shared" si="0"/>
        <v>87.935918445144793</v>
      </c>
      <c r="K28" s="278"/>
      <c r="L28" s="277"/>
      <c r="M28" s="277"/>
      <c r="N28" s="277"/>
      <c r="O28" s="278"/>
      <c r="P28" s="277"/>
      <c r="Q28" s="277">
        <f t="shared" si="8"/>
        <v>85000</v>
      </c>
      <c r="R28" s="277">
        <f>D28+L28</f>
        <v>85000</v>
      </c>
      <c r="S28" s="277">
        <f t="shared" si="2"/>
        <v>14671</v>
      </c>
      <c r="T28" s="277">
        <f>S28/R28*100</f>
        <v>17.260000000000002</v>
      </c>
      <c r="U28" s="278">
        <f t="shared" si="4"/>
        <v>16683.740000000002</v>
      </c>
      <c r="V28" s="277">
        <f t="shared" si="5"/>
        <v>87.935918445144793</v>
      </c>
    </row>
    <row r="29" spans="1:22" s="107" customFormat="1" ht="378.75" customHeight="1" x14ac:dyDescent="0.95">
      <c r="A29" s="260" t="s">
        <v>198</v>
      </c>
      <c r="B29" s="103" t="s">
        <v>199</v>
      </c>
      <c r="C29" s="282">
        <v>11000000</v>
      </c>
      <c r="D29" s="282">
        <v>11000000</v>
      </c>
      <c r="E29" s="282">
        <v>2105000</v>
      </c>
      <c r="F29" s="282">
        <v>2175333.4300000002</v>
      </c>
      <c r="G29" s="277">
        <f t="shared" si="6"/>
        <v>19.775758454545457</v>
      </c>
      <c r="H29" s="277">
        <f t="shared" si="7"/>
        <v>103.34125558194775</v>
      </c>
      <c r="I29" s="278">
        <v>1800282.54</v>
      </c>
      <c r="J29" s="277">
        <f t="shared" si="0"/>
        <v>120.83289048617891</v>
      </c>
      <c r="K29" s="278"/>
      <c r="L29" s="277"/>
      <c r="M29" s="277"/>
      <c r="N29" s="277"/>
      <c r="O29" s="278"/>
      <c r="P29" s="277"/>
      <c r="Q29" s="277">
        <f t="shared" si="8"/>
        <v>11000000</v>
      </c>
      <c r="R29" s="277">
        <f>D29+L29</f>
        <v>11000000</v>
      </c>
      <c r="S29" s="277">
        <f t="shared" si="2"/>
        <v>2175333.4300000002</v>
      </c>
      <c r="T29" s="277">
        <f>S29/R29*100</f>
        <v>19.775758454545457</v>
      </c>
      <c r="U29" s="278">
        <f t="shared" si="4"/>
        <v>1800282.54</v>
      </c>
      <c r="V29" s="277">
        <f t="shared" si="5"/>
        <v>120.83289048617891</v>
      </c>
    </row>
    <row r="30" spans="1:22" s="107" customFormat="1" ht="384" customHeight="1" x14ac:dyDescent="0.95">
      <c r="A30" s="260" t="s">
        <v>200</v>
      </c>
      <c r="B30" s="103" t="s">
        <v>201</v>
      </c>
      <c r="C30" s="282">
        <v>16500000</v>
      </c>
      <c r="D30" s="282">
        <v>16500000</v>
      </c>
      <c r="E30" s="282">
        <v>2900000</v>
      </c>
      <c r="F30" s="282">
        <v>2889372.07</v>
      </c>
      <c r="G30" s="277">
        <f t="shared" si="6"/>
        <v>17.511345878787878</v>
      </c>
      <c r="H30" s="277">
        <f t="shared" si="7"/>
        <v>99.633519655172407</v>
      </c>
      <c r="I30" s="278">
        <v>3740352.64</v>
      </c>
      <c r="J30" s="277">
        <f t="shared" si="0"/>
        <v>77.248654019958934</v>
      </c>
      <c r="K30" s="278"/>
      <c r="L30" s="277"/>
      <c r="M30" s="277"/>
      <c r="N30" s="277"/>
      <c r="O30" s="278"/>
      <c r="P30" s="277"/>
      <c r="Q30" s="277">
        <f t="shared" si="8"/>
        <v>16500000</v>
      </c>
      <c r="R30" s="277">
        <f>D30+L30</f>
        <v>16500000</v>
      </c>
      <c r="S30" s="277">
        <f t="shared" si="2"/>
        <v>2889372.07</v>
      </c>
      <c r="T30" s="277">
        <f>S30/R30*100</f>
        <v>17.511345878787878</v>
      </c>
      <c r="U30" s="278">
        <f t="shared" si="4"/>
        <v>3740352.64</v>
      </c>
      <c r="V30" s="277">
        <f t="shared" si="5"/>
        <v>77.248654019958934</v>
      </c>
    </row>
    <row r="31" spans="1:22" s="107" customFormat="1" ht="378.75" customHeight="1" x14ac:dyDescent="0.95">
      <c r="A31" s="260" t="s">
        <v>202</v>
      </c>
      <c r="B31" s="103" t="s">
        <v>203</v>
      </c>
      <c r="C31" s="282">
        <v>18000000</v>
      </c>
      <c r="D31" s="282">
        <v>18000000</v>
      </c>
      <c r="E31" s="282">
        <v>4000000</v>
      </c>
      <c r="F31" s="282">
        <v>4256352.7699999996</v>
      </c>
      <c r="G31" s="277">
        <f t="shared" si="6"/>
        <v>23.646404277777773</v>
      </c>
      <c r="H31" s="277">
        <f t="shared" si="7"/>
        <v>106.40881924999999</v>
      </c>
      <c r="I31" s="278">
        <v>4483724.6100000003</v>
      </c>
      <c r="J31" s="277">
        <f t="shared" si="0"/>
        <v>94.928951713651273</v>
      </c>
      <c r="K31" s="278"/>
      <c r="L31" s="277"/>
      <c r="M31" s="277"/>
      <c r="N31" s="277"/>
      <c r="O31" s="278"/>
      <c r="P31" s="277"/>
      <c r="Q31" s="277">
        <f t="shared" si="8"/>
        <v>18000000</v>
      </c>
      <c r="R31" s="277">
        <f>D31+L31</f>
        <v>18000000</v>
      </c>
      <c r="S31" s="277">
        <f t="shared" si="2"/>
        <v>4256352.7699999996</v>
      </c>
      <c r="T31" s="277">
        <f>S31/R31*100</f>
        <v>23.646404277777773</v>
      </c>
      <c r="U31" s="278">
        <f t="shared" si="4"/>
        <v>4483724.6100000003</v>
      </c>
      <c r="V31" s="277">
        <f t="shared" si="5"/>
        <v>94.928951713651273</v>
      </c>
    </row>
    <row r="32" spans="1:22" s="107" customFormat="1" ht="163.5" customHeight="1" x14ac:dyDescent="0.95">
      <c r="A32" s="260" t="s">
        <v>171</v>
      </c>
      <c r="B32" s="103" t="s">
        <v>175</v>
      </c>
      <c r="C32" s="282">
        <v>25000000</v>
      </c>
      <c r="D32" s="282">
        <v>25000000</v>
      </c>
      <c r="E32" s="282">
        <v>5750000</v>
      </c>
      <c r="F32" s="282">
        <v>6281098.2199999997</v>
      </c>
      <c r="G32" s="277">
        <f t="shared" si="6"/>
        <v>25.124392880000002</v>
      </c>
      <c r="H32" s="277">
        <f t="shared" si="7"/>
        <v>109.23649078260868</v>
      </c>
      <c r="I32" s="278">
        <v>6446935.21</v>
      </c>
      <c r="J32" s="277">
        <f t="shared" si="0"/>
        <v>97.42766160046456</v>
      </c>
      <c r="K32" s="278"/>
      <c r="L32" s="277"/>
      <c r="M32" s="277"/>
      <c r="N32" s="277"/>
      <c r="O32" s="278"/>
      <c r="P32" s="277"/>
      <c r="Q32" s="277">
        <f t="shared" si="8"/>
        <v>25000000</v>
      </c>
      <c r="R32" s="277">
        <f t="shared" si="8"/>
        <v>25000000</v>
      </c>
      <c r="S32" s="277">
        <f t="shared" si="2"/>
        <v>6281098.2199999997</v>
      </c>
      <c r="T32" s="277">
        <f t="shared" si="3"/>
        <v>25.124392880000002</v>
      </c>
      <c r="U32" s="278">
        <f t="shared" si="4"/>
        <v>6446935.21</v>
      </c>
      <c r="V32" s="277">
        <f t="shared" si="5"/>
        <v>97.42766160046456</v>
      </c>
    </row>
    <row r="33" spans="1:22" s="107" customFormat="1" ht="90" customHeight="1" x14ac:dyDescent="0.95">
      <c r="A33" s="260" t="s">
        <v>172</v>
      </c>
      <c r="B33" s="103" t="s">
        <v>176</v>
      </c>
      <c r="C33" s="282">
        <v>40000000</v>
      </c>
      <c r="D33" s="282">
        <v>40000000</v>
      </c>
      <c r="E33" s="282">
        <v>10971000</v>
      </c>
      <c r="F33" s="282">
        <v>13320771.060000001</v>
      </c>
      <c r="G33" s="277">
        <f t="shared" si="6"/>
        <v>33.301927650000003</v>
      </c>
      <c r="H33" s="277">
        <f t="shared" si="7"/>
        <v>121.4180207820618</v>
      </c>
      <c r="I33" s="278">
        <v>8417236.8300000001</v>
      </c>
      <c r="J33" s="277">
        <f t="shared" si="0"/>
        <v>158.25586625438933</v>
      </c>
      <c r="K33" s="278"/>
      <c r="L33" s="277"/>
      <c r="M33" s="277"/>
      <c r="N33" s="277"/>
      <c r="O33" s="278"/>
      <c r="P33" s="277"/>
      <c r="Q33" s="277">
        <f t="shared" si="8"/>
        <v>40000000</v>
      </c>
      <c r="R33" s="277">
        <f t="shared" si="8"/>
        <v>40000000</v>
      </c>
      <c r="S33" s="277">
        <f t="shared" si="2"/>
        <v>13320771.060000001</v>
      </c>
      <c r="T33" s="277">
        <f t="shared" si="3"/>
        <v>33.301927650000003</v>
      </c>
      <c r="U33" s="278">
        <f t="shared" si="4"/>
        <v>8417236.8300000001</v>
      </c>
      <c r="V33" s="277">
        <f t="shared" si="5"/>
        <v>158.25586625438933</v>
      </c>
    </row>
    <row r="34" spans="1:22" s="107" customFormat="1" ht="68.25" x14ac:dyDescent="0.95">
      <c r="A34" s="260" t="s">
        <v>204</v>
      </c>
      <c r="B34" s="103" t="s">
        <v>205</v>
      </c>
      <c r="C34" s="282">
        <v>2400000</v>
      </c>
      <c r="D34" s="282">
        <v>2400000</v>
      </c>
      <c r="E34" s="282">
        <v>350000</v>
      </c>
      <c r="F34" s="282">
        <v>353003.67</v>
      </c>
      <c r="G34" s="277">
        <f t="shared" si="6"/>
        <v>14.70848625</v>
      </c>
      <c r="H34" s="277">
        <f t="shared" si="7"/>
        <v>100.85819142857142</v>
      </c>
      <c r="I34" s="278">
        <v>306116.59000000003</v>
      </c>
      <c r="J34" s="277">
        <f t="shared" si="0"/>
        <v>115.3167392855121</v>
      </c>
      <c r="K34" s="278"/>
      <c r="L34" s="277"/>
      <c r="M34" s="277"/>
      <c r="N34" s="277"/>
      <c r="O34" s="278"/>
      <c r="P34" s="277"/>
      <c r="Q34" s="277">
        <f t="shared" si="8"/>
        <v>2400000</v>
      </c>
      <c r="R34" s="277">
        <f t="shared" si="8"/>
        <v>2400000</v>
      </c>
      <c r="S34" s="277">
        <f t="shared" si="2"/>
        <v>353003.67</v>
      </c>
      <c r="T34" s="277">
        <f t="shared" si="3"/>
        <v>14.70848625</v>
      </c>
      <c r="U34" s="278">
        <f t="shared" si="4"/>
        <v>306116.59000000003</v>
      </c>
      <c r="V34" s="277">
        <f t="shared" si="5"/>
        <v>115.3167392855121</v>
      </c>
    </row>
    <row r="35" spans="1:22" s="107" customFormat="1" ht="90" customHeight="1" x14ac:dyDescent="0.95">
      <c r="A35" s="260" t="s">
        <v>206</v>
      </c>
      <c r="B35" s="103" t="s">
        <v>207</v>
      </c>
      <c r="C35" s="282">
        <v>3800000</v>
      </c>
      <c r="D35" s="282">
        <v>3800000</v>
      </c>
      <c r="E35" s="282">
        <v>650000</v>
      </c>
      <c r="F35" s="282">
        <v>687828.59</v>
      </c>
      <c r="G35" s="277">
        <f t="shared" si="6"/>
        <v>18.100752368421052</v>
      </c>
      <c r="H35" s="277">
        <f t="shared" si="7"/>
        <v>105.81978307692307</v>
      </c>
      <c r="I35" s="278">
        <v>330248.08</v>
      </c>
      <c r="J35" s="277">
        <f t="shared" si="0"/>
        <v>208.27633274961053</v>
      </c>
      <c r="K35" s="278"/>
      <c r="L35" s="277"/>
      <c r="M35" s="277"/>
      <c r="N35" s="277"/>
      <c r="O35" s="278"/>
      <c r="P35" s="277"/>
      <c r="Q35" s="277">
        <f t="shared" ref="Q35:R57" si="9">C35+K35</f>
        <v>3800000</v>
      </c>
      <c r="R35" s="277">
        <f t="shared" si="9"/>
        <v>3800000</v>
      </c>
      <c r="S35" s="277">
        <f t="shared" si="2"/>
        <v>687828.59</v>
      </c>
      <c r="T35" s="277">
        <f t="shared" si="3"/>
        <v>18.100752368421052</v>
      </c>
      <c r="U35" s="278">
        <f t="shared" si="4"/>
        <v>330248.08</v>
      </c>
      <c r="V35" s="277">
        <f t="shared" si="5"/>
        <v>208.27633274961053</v>
      </c>
    </row>
    <row r="36" spans="1:22" s="107" customFormat="1" ht="168.75" customHeight="1" x14ac:dyDescent="0.95">
      <c r="A36" s="260" t="s">
        <v>208</v>
      </c>
      <c r="B36" s="103" t="s">
        <v>209</v>
      </c>
      <c r="C36" s="282">
        <v>60000</v>
      </c>
      <c r="D36" s="282">
        <v>60000</v>
      </c>
      <c r="E36" s="282">
        <v>20000</v>
      </c>
      <c r="F36" s="282">
        <v>17861.669999999998</v>
      </c>
      <c r="G36" s="277">
        <f t="shared" si="6"/>
        <v>29.769449999999999</v>
      </c>
      <c r="H36" s="277">
        <f t="shared" si="7"/>
        <v>89.30834999999999</v>
      </c>
      <c r="I36" s="278">
        <v>10416.67</v>
      </c>
      <c r="J36" s="277">
        <f t="shared" si="0"/>
        <v>171.4719771289673</v>
      </c>
      <c r="K36" s="278"/>
      <c r="L36" s="277"/>
      <c r="M36" s="277"/>
      <c r="N36" s="277"/>
      <c r="O36" s="278"/>
      <c r="P36" s="277"/>
      <c r="Q36" s="277">
        <f t="shared" si="9"/>
        <v>60000</v>
      </c>
      <c r="R36" s="277">
        <f t="shared" si="9"/>
        <v>60000</v>
      </c>
      <c r="S36" s="277">
        <f t="shared" si="2"/>
        <v>17861.669999999998</v>
      </c>
      <c r="T36" s="277">
        <f t="shared" si="3"/>
        <v>29.769449999999999</v>
      </c>
      <c r="U36" s="278">
        <f t="shared" si="4"/>
        <v>10416.67</v>
      </c>
      <c r="V36" s="277">
        <f t="shared" si="5"/>
        <v>171.4719771289673</v>
      </c>
    </row>
    <row r="37" spans="1:22" s="107" customFormat="1" ht="168.75" customHeight="1" x14ac:dyDescent="0.95">
      <c r="A37" s="260" t="s">
        <v>210</v>
      </c>
      <c r="B37" s="103" t="s">
        <v>211</v>
      </c>
      <c r="C37" s="282">
        <v>70000</v>
      </c>
      <c r="D37" s="282">
        <v>70000</v>
      </c>
      <c r="E37" s="282">
        <v>10000</v>
      </c>
      <c r="F37" s="282">
        <v>25000</v>
      </c>
      <c r="G37" s="277">
        <f t="shared" si="6"/>
        <v>35.714285714285715</v>
      </c>
      <c r="H37" s="277">
        <f t="shared" si="7"/>
        <v>250</v>
      </c>
      <c r="I37" s="278">
        <v>6993.33</v>
      </c>
      <c r="J37" s="277">
        <f t="shared" si="0"/>
        <v>357.48348783769677</v>
      </c>
      <c r="K37" s="278"/>
      <c r="L37" s="277"/>
      <c r="M37" s="277"/>
      <c r="N37" s="277"/>
      <c r="O37" s="278"/>
      <c r="P37" s="277"/>
      <c r="Q37" s="277">
        <f t="shared" si="9"/>
        <v>70000</v>
      </c>
      <c r="R37" s="277">
        <f t="shared" si="9"/>
        <v>70000</v>
      </c>
      <c r="S37" s="277">
        <f t="shared" si="2"/>
        <v>25000</v>
      </c>
      <c r="T37" s="277">
        <f t="shared" si="3"/>
        <v>35.714285714285715</v>
      </c>
      <c r="U37" s="278">
        <f t="shared" si="4"/>
        <v>6993.33</v>
      </c>
      <c r="V37" s="277">
        <f t="shared" si="5"/>
        <v>357.48348783769677</v>
      </c>
    </row>
    <row r="38" spans="1:22" s="99" customFormat="1" ht="204.75" customHeight="1" x14ac:dyDescent="0.9">
      <c r="A38" s="70" t="s">
        <v>190</v>
      </c>
      <c r="B38" s="101" t="s">
        <v>191</v>
      </c>
      <c r="C38" s="283">
        <v>2000000</v>
      </c>
      <c r="D38" s="283">
        <v>2000000</v>
      </c>
      <c r="E38" s="283">
        <v>170600</v>
      </c>
      <c r="F38" s="283">
        <v>317642</v>
      </c>
      <c r="G38" s="275">
        <f t="shared" si="6"/>
        <v>15.882099999999999</v>
      </c>
      <c r="H38" s="275">
        <f t="shared" si="7"/>
        <v>186.19109026963659</v>
      </c>
      <c r="I38" s="89">
        <v>177706.8</v>
      </c>
      <c r="J38" s="275">
        <f t="shared" si="0"/>
        <v>178.74498893683304</v>
      </c>
      <c r="K38" s="89"/>
      <c r="L38" s="275"/>
      <c r="M38" s="275"/>
      <c r="N38" s="275"/>
      <c r="O38" s="89"/>
      <c r="P38" s="275"/>
      <c r="Q38" s="275">
        <f t="shared" si="9"/>
        <v>2000000</v>
      </c>
      <c r="R38" s="275">
        <f t="shared" si="9"/>
        <v>2000000</v>
      </c>
      <c r="S38" s="275">
        <f t="shared" si="2"/>
        <v>317642</v>
      </c>
      <c r="T38" s="275">
        <f t="shared" si="3"/>
        <v>15.882099999999999</v>
      </c>
      <c r="U38" s="89">
        <f t="shared" si="4"/>
        <v>177706.8</v>
      </c>
      <c r="V38" s="275">
        <f t="shared" si="5"/>
        <v>178.74498893683304</v>
      </c>
    </row>
    <row r="39" spans="1:22" s="99" customFormat="1" ht="89.25" customHeight="1" x14ac:dyDescent="0.9">
      <c r="A39" s="70" t="s">
        <v>71</v>
      </c>
      <c r="B39" s="101" t="s">
        <v>72</v>
      </c>
      <c r="C39" s="284">
        <v>375000</v>
      </c>
      <c r="D39" s="284">
        <v>375000</v>
      </c>
      <c r="E39" s="284">
        <v>90000</v>
      </c>
      <c r="F39" s="284">
        <v>94680.5</v>
      </c>
      <c r="G39" s="275">
        <f t="shared" si="6"/>
        <v>25.248133333333335</v>
      </c>
      <c r="H39" s="275">
        <f t="shared" si="7"/>
        <v>105.20055555555557</v>
      </c>
      <c r="I39" s="89">
        <v>90751</v>
      </c>
      <c r="J39" s="275">
        <f t="shared" si="0"/>
        <v>104.32997983493296</v>
      </c>
      <c r="K39" s="89"/>
      <c r="L39" s="275"/>
      <c r="M39" s="275"/>
      <c r="N39" s="275"/>
      <c r="O39" s="89"/>
      <c r="P39" s="275"/>
      <c r="Q39" s="275">
        <f t="shared" si="9"/>
        <v>375000</v>
      </c>
      <c r="R39" s="275">
        <f t="shared" si="9"/>
        <v>375000</v>
      </c>
      <c r="S39" s="275">
        <f t="shared" si="2"/>
        <v>94680.5</v>
      </c>
      <c r="T39" s="275">
        <f t="shared" si="3"/>
        <v>25.248133333333335</v>
      </c>
      <c r="U39" s="89">
        <f t="shared" si="4"/>
        <v>90751</v>
      </c>
      <c r="V39" s="275">
        <f t="shared" si="5"/>
        <v>104.32997983493296</v>
      </c>
    </row>
    <row r="40" spans="1:22" s="107" customFormat="1" ht="78.75" customHeight="1" x14ac:dyDescent="0.95">
      <c r="A40" s="70" t="s">
        <v>57</v>
      </c>
      <c r="B40" s="101" t="s">
        <v>58</v>
      </c>
      <c r="C40" s="275">
        <f>C41+C42+C43</f>
        <v>155526500</v>
      </c>
      <c r="D40" s="275">
        <f>D41+D42+D43</f>
        <v>155526500</v>
      </c>
      <c r="E40" s="275">
        <f>E41+E42+E43</f>
        <v>41271870</v>
      </c>
      <c r="F40" s="275">
        <f>F41+F42+F43</f>
        <v>43751500.960000001</v>
      </c>
      <c r="G40" s="275">
        <f t="shared" si="6"/>
        <v>28.131219412768889</v>
      </c>
      <c r="H40" s="275">
        <f t="shared" si="7"/>
        <v>106.00804121548164</v>
      </c>
      <c r="I40" s="89">
        <f>I41+I42+I43</f>
        <v>38672813.070000008</v>
      </c>
      <c r="J40" s="275">
        <f t="shared" si="0"/>
        <v>113.13245012926076</v>
      </c>
      <c r="K40" s="89"/>
      <c r="L40" s="275"/>
      <c r="M40" s="275"/>
      <c r="N40" s="275"/>
      <c r="O40" s="89"/>
      <c r="P40" s="275"/>
      <c r="Q40" s="275">
        <f t="shared" si="9"/>
        <v>155526500</v>
      </c>
      <c r="R40" s="275">
        <f t="shared" si="9"/>
        <v>155526500</v>
      </c>
      <c r="S40" s="275">
        <f t="shared" si="2"/>
        <v>43751500.960000001</v>
      </c>
      <c r="T40" s="275">
        <f t="shared" si="3"/>
        <v>28.131219412768889</v>
      </c>
      <c r="U40" s="89">
        <f t="shared" si="4"/>
        <v>38672813.070000008</v>
      </c>
      <c r="V40" s="275">
        <f t="shared" si="5"/>
        <v>113.13245012926076</v>
      </c>
    </row>
    <row r="41" spans="1:22" s="107" customFormat="1" ht="152.25" customHeight="1" x14ac:dyDescent="0.95">
      <c r="A41" s="260" t="s">
        <v>212</v>
      </c>
      <c r="B41" s="103" t="s">
        <v>213</v>
      </c>
      <c r="C41" s="285">
        <v>11500000</v>
      </c>
      <c r="D41" s="285">
        <v>11500000</v>
      </c>
      <c r="E41" s="285">
        <v>3839000</v>
      </c>
      <c r="F41" s="285">
        <v>3956348.81</v>
      </c>
      <c r="G41" s="277">
        <f t="shared" si="6"/>
        <v>34.403033130434785</v>
      </c>
      <c r="H41" s="277">
        <f t="shared" si="7"/>
        <v>103.05675462359989</v>
      </c>
      <c r="I41" s="278">
        <v>2772875.99</v>
      </c>
      <c r="J41" s="277">
        <f t="shared" si="0"/>
        <v>142.68033710371591</v>
      </c>
      <c r="K41" s="278"/>
      <c r="L41" s="277"/>
      <c r="M41" s="277"/>
      <c r="N41" s="277"/>
      <c r="O41" s="278"/>
      <c r="P41" s="277"/>
      <c r="Q41" s="277">
        <f t="shared" si="9"/>
        <v>11500000</v>
      </c>
      <c r="R41" s="277">
        <f t="shared" si="9"/>
        <v>11500000</v>
      </c>
      <c r="S41" s="277">
        <f t="shared" si="2"/>
        <v>3956348.81</v>
      </c>
      <c r="T41" s="277">
        <f t="shared" si="3"/>
        <v>34.403033130434785</v>
      </c>
      <c r="U41" s="278">
        <f t="shared" si="4"/>
        <v>2772875.99</v>
      </c>
      <c r="V41" s="277">
        <f t="shared" si="5"/>
        <v>142.68033710371591</v>
      </c>
    </row>
    <row r="42" spans="1:22" s="107" customFormat="1" ht="95.25" customHeight="1" x14ac:dyDescent="0.95">
      <c r="A42" s="260" t="s">
        <v>214</v>
      </c>
      <c r="B42" s="103" t="s">
        <v>215</v>
      </c>
      <c r="C42" s="285">
        <v>142500000</v>
      </c>
      <c r="D42" s="285">
        <v>142500000</v>
      </c>
      <c r="E42" s="285">
        <v>37028870</v>
      </c>
      <c r="F42" s="285">
        <v>39352585.869999997</v>
      </c>
      <c r="G42" s="277">
        <f t="shared" si="6"/>
        <v>27.615849733333331</v>
      </c>
      <c r="H42" s="277">
        <f t="shared" si="7"/>
        <v>106.27541664112353</v>
      </c>
      <c r="I42" s="278">
        <v>35566781.590000004</v>
      </c>
      <c r="J42" s="277">
        <f t="shared" si="0"/>
        <v>110.64421381625493</v>
      </c>
      <c r="K42" s="278"/>
      <c r="L42" s="277"/>
      <c r="M42" s="277"/>
      <c r="N42" s="277"/>
      <c r="O42" s="278"/>
      <c r="P42" s="277"/>
      <c r="Q42" s="277">
        <f t="shared" si="9"/>
        <v>142500000</v>
      </c>
      <c r="R42" s="277">
        <f t="shared" si="9"/>
        <v>142500000</v>
      </c>
      <c r="S42" s="277">
        <f t="shared" si="2"/>
        <v>39352585.869999997</v>
      </c>
      <c r="T42" s="277">
        <f t="shared" si="3"/>
        <v>27.615849733333331</v>
      </c>
      <c r="U42" s="278">
        <f t="shared" si="4"/>
        <v>35566781.590000004</v>
      </c>
      <c r="V42" s="277">
        <f t="shared" si="5"/>
        <v>110.64421381625493</v>
      </c>
    </row>
    <row r="43" spans="1:22" s="107" customFormat="1" ht="409.5" customHeight="1" x14ac:dyDescent="0.95">
      <c r="A43" s="384" t="s">
        <v>216</v>
      </c>
      <c r="B43" s="386" t="s">
        <v>217</v>
      </c>
      <c r="C43" s="388">
        <v>1526500</v>
      </c>
      <c r="D43" s="388">
        <v>1526500</v>
      </c>
      <c r="E43" s="388">
        <v>404000</v>
      </c>
      <c r="F43" s="388">
        <v>442566.28</v>
      </c>
      <c r="G43" s="380">
        <f t="shared" si="6"/>
        <v>28.992222731739275</v>
      </c>
      <c r="H43" s="380">
        <f t="shared" si="7"/>
        <v>109.54610891089109</v>
      </c>
      <c r="I43" s="382">
        <v>333155.49</v>
      </c>
      <c r="J43" s="380">
        <f t="shared" si="0"/>
        <v>132.84075852989847</v>
      </c>
      <c r="K43" s="382"/>
      <c r="L43" s="380"/>
      <c r="M43" s="380"/>
      <c r="N43" s="380"/>
      <c r="O43" s="382"/>
      <c r="P43" s="380"/>
      <c r="Q43" s="380">
        <f t="shared" si="9"/>
        <v>1526500</v>
      </c>
      <c r="R43" s="380">
        <f t="shared" si="9"/>
        <v>1526500</v>
      </c>
      <c r="S43" s="380">
        <f t="shared" si="2"/>
        <v>442566.28</v>
      </c>
      <c r="T43" s="380">
        <f t="shared" si="3"/>
        <v>28.992222731739275</v>
      </c>
      <c r="U43" s="382">
        <f t="shared" si="4"/>
        <v>333155.49</v>
      </c>
      <c r="V43" s="380">
        <f t="shared" si="5"/>
        <v>132.84075852989847</v>
      </c>
    </row>
    <row r="44" spans="1:22" s="107" customFormat="1" ht="68.25" x14ac:dyDescent="0.95">
      <c r="A44" s="385"/>
      <c r="B44" s="387"/>
      <c r="C44" s="389"/>
      <c r="D44" s="389"/>
      <c r="E44" s="389"/>
      <c r="F44" s="389"/>
      <c r="G44" s="381"/>
      <c r="H44" s="381"/>
      <c r="I44" s="383"/>
      <c r="J44" s="381"/>
      <c r="K44" s="383"/>
      <c r="L44" s="381"/>
      <c r="M44" s="381"/>
      <c r="N44" s="381"/>
      <c r="O44" s="383"/>
      <c r="P44" s="381"/>
      <c r="Q44" s="381"/>
      <c r="R44" s="381"/>
      <c r="S44" s="381"/>
      <c r="T44" s="381"/>
      <c r="U44" s="383"/>
      <c r="V44" s="381"/>
    </row>
    <row r="45" spans="1:22" s="107" customFormat="1" ht="100.5" customHeight="1" x14ac:dyDescent="0.95">
      <c r="A45" s="70" t="s">
        <v>59</v>
      </c>
      <c r="B45" s="101" t="s">
        <v>62</v>
      </c>
      <c r="C45" s="275"/>
      <c r="D45" s="275"/>
      <c r="E45" s="275"/>
      <c r="F45" s="275"/>
      <c r="G45" s="275"/>
      <c r="H45" s="275"/>
      <c r="I45" s="89"/>
      <c r="J45" s="275"/>
      <c r="K45" s="89">
        <f>K46</f>
        <v>800000</v>
      </c>
      <c r="L45" s="275">
        <f>L46</f>
        <v>800000</v>
      </c>
      <c r="M45" s="275">
        <f>M46</f>
        <v>244333.07</v>
      </c>
      <c r="N45" s="275">
        <f>M45/L45*100</f>
        <v>30.541633750000003</v>
      </c>
      <c r="O45" s="89">
        <f>O46</f>
        <v>202663.72</v>
      </c>
      <c r="P45" s="275">
        <f>M45/O45*100</f>
        <v>120.56083348317104</v>
      </c>
      <c r="Q45" s="275">
        <f t="shared" si="9"/>
        <v>800000</v>
      </c>
      <c r="R45" s="275">
        <f t="shared" si="9"/>
        <v>800000</v>
      </c>
      <c r="S45" s="275">
        <f t="shared" si="2"/>
        <v>244333.07</v>
      </c>
      <c r="T45" s="275">
        <f t="shared" si="3"/>
        <v>30.541633750000003</v>
      </c>
      <c r="U45" s="89">
        <f t="shared" si="4"/>
        <v>202663.72</v>
      </c>
      <c r="V45" s="275">
        <f t="shared" si="5"/>
        <v>120.56083348317104</v>
      </c>
    </row>
    <row r="46" spans="1:22" s="107" customFormat="1" ht="95.25" customHeight="1" x14ac:dyDescent="0.95">
      <c r="A46" s="260" t="s">
        <v>60</v>
      </c>
      <c r="B46" s="103" t="s">
        <v>61</v>
      </c>
      <c r="C46" s="277"/>
      <c r="D46" s="277"/>
      <c r="E46" s="277"/>
      <c r="F46" s="277"/>
      <c r="G46" s="277"/>
      <c r="H46" s="277"/>
      <c r="I46" s="278"/>
      <c r="J46" s="277"/>
      <c r="K46" s="286">
        <v>800000</v>
      </c>
      <c r="L46" s="286">
        <v>800000</v>
      </c>
      <c r="M46" s="286">
        <v>244333.07</v>
      </c>
      <c r="N46" s="275">
        <f>M46/L46*100</f>
        <v>30.541633750000003</v>
      </c>
      <c r="O46" s="278">
        <v>202663.72</v>
      </c>
      <c r="P46" s="277">
        <f>M46/O46*100</f>
        <v>120.56083348317104</v>
      </c>
      <c r="Q46" s="277">
        <f t="shared" si="9"/>
        <v>800000</v>
      </c>
      <c r="R46" s="277">
        <f t="shared" si="9"/>
        <v>800000</v>
      </c>
      <c r="S46" s="277">
        <f t="shared" si="2"/>
        <v>244333.07</v>
      </c>
      <c r="T46" s="277">
        <f t="shared" si="3"/>
        <v>30.541633750000003</v>
      </c>
      <c r="U46" s="278">
        <f t="shared" si="4"/>
        <v>202663.72</v>
      </c>
      <c r="V46" s="277">
        <f t="shared" si="5"/>
        <v>120.56083348317104</v>
      </c>
    </row>
    <row r="47" spans="1:22" s="99" customFormat="1" ht="94.5" customHeight="1" x14ac:dyDescent="0.9">
      <c r="A47" s="70" t="s">
        <v>9</v>
      </c>
      <c r="B47" s="101" t="s">
        <v>8</v>
      </c>
      <c r="C47" s="275">
        <f t="shared" ref="C47:H47" si="10">C48+C51+C55+C57</f>
        <v>16115000</v>
      </c>
      <c r="D47" s="275">
        <f t="shared" si="10"/>
        <v>16115000</v>
      </c>
      <c r="E47" s="275">
        <f t="shared" si="10"/>
        <v>3291380</v>
      </c>
      <c r="F47" s="275">
        <f t="shared" si="10"/>
        <v>4971941.62</v>
      </c>
      <c r="G47" s="275">
        <f t="shared" si="10"/>
        <v>134.98426636557434</v>
      </c>
      <c r="H47" s="275">
        <f t="shared" si="10"/>
        <v>604.19014886674165</v>
      </c>
      <c r="I47" s="275">
        <f>I48+I51+I55</f>
        <v>4041585.42</v>
      </c>
      <c r="J47" s="275">
        <f t="shared" ref="J47:V47" si="11">J48+J51+J55+J57</f>
        <v>630.86505383530243</v>
      </c>
      <c r="K47" s="275">
        <f t="shared" si="11"/>
        <v>14216100</v>
      </c>
      <c r="L47" s="275">
        <f t="shared" si="11"/>
        <v>14216100</v>
      </c>
      <c r="M47" s="275">
        <f t="shared" si="11"/>
        <v>5774388.9699999997</v>
      </c>
      <c r="N47" s="275">
        <f t="shared" si="11"/>
        <v>37.453824677654204</v>
      </c>
      <c r="O47" s="275">
        <f t="shared" si="11"/>
        <v>4289436</v>
      </c>
      <c r="P47" s="275">
        <f>M47/O47*100</f>
        <v>134.61883963299604</v>
      </c>
      <c r="Q47" s="275">
        <f t="shared" si="11"/>
        <v>30331100</v>
      </c>
      <c r="R47" s="275">
        <f t="shared" si="11"/>
        <v>30331100</v>
      </c>
      <c r="S47" s="275">
        <f t="shared" si="11"/>
        <v>10746330.59</v>
      </c>
      <c r="T47" s="275">
        <f t="shared" si="11"/>
        <v>191.58344423471792</v>
      </c>
      <c r="U47" s="275">
        <f t="shared" si="11"/>
        <v>8331021.4199999999</v>
      </c>
      <c r="V47" s="275">
        <f t="shared" si="11"/>
        <v>813.91025820835148</v>
      </c>
    </row>
    <row r="48" spans="1:22" s="99" customFormat="1" ht="162" customHeight="1" x14ac:dyDescent="0.9">
      <c r="A48" s="70" t="s">
        <v>11</v>
      </c>
      <c r="B48" s="101" t="s">
        <v>10</v>
      </c>
      <c r="C48" s="275">
        <f>C49+C50</f>
        <v>2675000</v>
      </c>
      <c r="D48" s="275">
        <f t="shared" ref="D48:V48" si="12">D49+D50</f>
        <v>2675000</v>
      </c>
      <c r="E48" s="275">
        <f t="shared" si="12"/>
        <v>258700</v>
      </c>
      <c r="F48" s="275">
        <f t="shared" si="12"/>
        <v>341982.66</v>
      </c>
      <c r="G48" s="275">
        <f t="shared" si="12"/>
        <v>20.567653771517996</v>
      </c>
      <c r="H48" s="275">
        <f t="shared" si="12"/>
        <v>235.64050528772776</v>
      </c>
      <c r="I48" s="275">
        <f>I49+I50</f>
        <v>577051.58000000007</v>
      </c>
      <c r="J48" s="275">
        <f t="shared" si="12"/>
        <v>113.21387499103602</v>
      </c>
      <c r="K48" s="275">
        <f t="shared" si="12"/>
        <v>0</v>
      </c>
      <c r="L48" s="275">
        <f t="shared" si="12"/>
        <v>0</v>
      </c>
      <c r="M48" s="275">
        <f t="shared" si="12"/>
        <v>0</v>
      </c>
      <c r="N48" s="275">
        <f t="shared" si="12"/>
        <v>0</v>
      </c>
      <c r="O48" s="275">
        <f t="shared" si="12"/>
        <v>0</v>
      </c>
      <c r="P48" s="275">
        <f t="shared" si="12"/>
        <v>0</v>
      </c>
      <c r="Q48" s="275">
        <f t="shared" si="12"/>
        <v>2675000</v>
      </c>
      <c r="R48" s="275">
        <f t="shared" si="12"/>
        <v>2675000</v>
      </c>
      <c r="S48" s="275">
        <f t="shared" si="12"/>
        <v>341982.66</v>
      </c>
      <c r="T48" s="275">
        <f t="shared" si="12"/>
        <v>20.567653771517996</v>
      </c>
      <c r="U48" s="275">
        <f t="shared" si="12"/>
        <v>577051.58000000007</v>
      </c>
      <c r="V48" s="275">
        <f t="shared" si="12"/>
        <v>113.21387499103602</v>
      </c>
    </row>
    <row r="49" spans="1:22" s="107" customFormat="1" ht="325.5" customHeight="1" x14ac:dyDescent="0.95">
      <c r="A49" s="260" t="s">
        <v>63</v>
      </c>
      <c r="B49" s="103" t="s">
        <v>296</v>
      </c>
      <c r="C49" s="287">
        <v>900000</v>
      </c>
      <c r="D49" s="287">
        <v>900000</v>
      </c>
      <c r="E49" s="287">
        <v>23700</v>
      </c>
      <c r="F49" s="287">
        <v>23753</v>
      </c>
      <c r="G49" s="277">
        <f t="shared" si="6"/>
        <v>2.6392222222222221</v>
      </c>
      <c r="H49" s="277">
        <f t="shared" si="7"/>
        <v>100.22362869198311</v>
      </c>
      <c r="I49" s="278">
        <v>272519.15000000002</v>
      </c>
      <c r="J49" s="277">
        <f t="shared" si="0"/>
        <v>8.7160847228534202</v>
      </c>
      <c r="K49" s="278"/>
      <c r="L49" s="277"/>
      <c r="M49" s="277"/>
      <c r="N49" s="275"/>
      <c r="O49" s="278"/>
      <c r="P49" s="275"/>
      <c r="Q49" s="277">
        <f t="shared" si="9"/>
        <v>900000</v>
      </c>
      <c r="R49" s="277">
        <f t="shared" si="9"/>
        <v>900000</v>
      </c>
      <c r="S49" s="277">
        <f t="shared" si="2"/>
        <v>23753</v>
      </c>
      <c r="T49" s="277">
        <f t="shared" si="3"/>
        <v>2.6392222222222221</v>
      </c>
      <c r="U49" s="278">
        <f>I49+O49</f>
        <v>272519.15000000002</v>
      </c>
      <c r="V49" s="277">
        <f t="shared" si="5"/>
        <v>8.7160847228534202</v>
      </c>
    </row>
    <row r="50" spans="1:22" s="107" customFormat="1" ht="68.25" x14ac:dyDescent="0.95">
      <c r="A50" s="260" t="s">
        <v>48</v>
      </c>
      <c r="B50" s="103" t="s">
        <v>49</v>
      </c>
      <c r="C50" s="288">
        <v>1775000</v>
      </c>
      <c r="D50" s="288">
        <v>1775000</v>
      </c>
      <c r="E50" s="288">
        <v>235000</v>
      </c>
      <c r="F50" s="288">
        <v>318229.65999999997</v>
      </c>
      <c r="G50" s="277">
        <f t="shared" si="6"/>
        <v>17.928431549295773</v>
      </c>
      <c r="H50" s="277">
        <f t="shared" si="7"/>
        <v>135.41687659574467</v>
      </c>
      <c r="I50" s="278">
        <v>304532.43</v>
      </c>
      <c r="J50" s="277">
        <f t="shared" si="0"/>
        <v>104.4977902681826</v>
      </c>
      <c r="K50" s="278"/>
      <c r="L50" s="277"/>
      <c r="M50" s="277"/>
      <c r="N50" s="275"/>
      <c r="O50" s="278"/>
      <c r="P50" s="275"/>
      <c r="Q50" s="277">
        <f t="shared" si="9"/>
        <v>1775000</v>
      </c>
      <c r="R50" s="277">
        <f t="shared" si="9"/>
        <v>1775000</v>
      </c>
      <c r="S50" s="277">
        <f t="shared" si="2"/>
        <v>318229.65999999997</v>
      </c>
      <c r="T50" s="277">
        <f t="shared" si="3"/>
        <v>17.928431549295773</v>
      </c>
      <c r="U50" s="278">
        <f t="shared" si="4"/>
        <v>304532.43</v>
      </c>
      <c r="V50" s="277">
        <f t="shared" si="5"/>
        <v>104.4977902681826</v>
      </c>
    </row>
    <row r="51" spans="1:22" s="99" customFormat="1" ht="312.75" customHeight="1" x14ac:dyDescent="0.9">
      <c r="A51" s="70" t="s">
        <v>12</v>
      </c>
      <c r="B51" s="101" t="s">
        <v>68</v>
      </c>
      <c r="C51" s="275">
        <f>C52+C53+C54</f>
        <v>11090000</v>
      </c>
      <c r="D51" s="275">
        <f t="shared" ref="D51:F51" si="13">D52+D53+D54</f>
        <v>11090000</v>
      </c>
      <c r="E51" s="275">
        <f t="shared" si="13"/>
        <v>2185800</v>
      </c>
      <c r="F51" s="275">
        <f t="shared" si="13"/>
        <v>2463107.48</v>
      </c>
      <c r="G51" s="275">
        <f t="shared" si="6"/>
        <v>22.210166636609557</v>
      </c>
      <c r="H51" s="275">
        <f t="shared" si="7"/>
        <v>112.68677280629518</v>
      </c>
      <c r="I51" s="89">
        <f>I52+I53+I54</f>
        <v>2965954.5</v>
      </c>
      <c r="J51" s="275">
        <f t="shared" si="0"/>
        <v>83.046030544298645</v>
      </c>
      <c r="K51" s="89"/>
      <c r="L51" s="275"/>
      <c r="M51" s="275"/>
      <c r="N51" s="275"/>
      <c r="O51" s="89"/>
      <c r="P51" s="275"/>
      <c r="Q51" s="275">
        <f t="shared" si="9"/>
        <v>11090000</v>
      </c>
      <c r="R51" s="275">
        <f t="shared" si="9"/>
        <v>11090000</v>
      </c>
      <c r="S51" s="275">
        <f t="shared" si="2"/>
        <v>2463107.48</v>
      </c>
      <c r="T51" s="275">
        <f t="shared" si="3"/>
        <v>22.210166636609557</v>
      </c>
      <c r="U51" s="89">
        <f t="shared" si="4"/>
        <v>2965954.5</v>
      </c>
      <c r="V51" s="275">
        <f t="shared" si="5"/>
        <v>83.046030544298645</v>
      </c>
    </row>
    <row r="52" spans="1:22" s="99" customFormat="1" ht="167.25" customHeight="1" x14ac:dyDescent="0.9">
      <c r="A52" s="70" t="s">
        <v>82</v>
      </c>
      <c r="B52" s="101" t="s">
        <v>83</v>
      </c>
      <c r="C52" s="289">
        <v>9560000</v>
      </c>
      <c r="D52" s="289">
        <v>9560000</v>
      </c>
      <c r="E52" s="289">
        <v>1875500</v>
      </c>
      <c r="F52" s="289">
        <v>1967673.46</v>
      </c>
      <c r="G52" s="275">
        <f t="shared" si="6"/>
        <v>20.582358368200836</v>
      </c>
      <c r="H52" s="275">
        <f t="shared" si="7"/>
        <v>104.91460730471873</v>
      </c>
      <c r="I52" s="89">
        <v>2641269.4500000002</v>
      </c>
      <c r="J52" s="275">
        <f t="shared" si="0"/>
        <v>74.497263427629463</v>
      </c>
      <c r="K52" s="89"/>
      <c r="L52" s="275"/>
      <c r="M52" s="275"/>
      <c r="N52" s="275"/>
      <c r="O52" s="89"/>
      <c r="P52" s="275"/>
      <c r="Q52" s="275">
        <f t="shared" si="9"/>
        <v>9560000</v>
      </c>
      <c r="R52" s="275">
        <f t="shared" si="9"/>
        <v>9560000</v>
      </c>
      <c r="S52" s="275">
        <f t="shared" si="2"/>
        <v>1967673.46</v>
      </c>
      <c r="T52" s="275">
        <f t="shared" si="3"/>
        <v>20.582358368200836</v>
      </c>
      <c r="U52" s="89">
        <f t="shared" si="4"/>
        <v>2641269.4500000002</v>
      </c>
      <c r="V52" s="275">
        <f t="shared" si="5"/>
        <v>74.497263427629463</v>
      </c>
    </row>
    <row r="53" spans="1:22" s="107" customFormat="1" ht="380.25" customHeight="1" x14ac:dyDescent="0.95">
      <c r="A53" s="70" t="s">
        <v>31</v>
      </c>
      <c r="B53" s="101" t="s">
        <v>64</v>
      </c>
      <c r="C53" s="290">
        <v>1200000</v>
      </c>
      <c r="D53" s="290">
        <v>1200000</v>
      </c>
      <c r="E53" s="290">
        <v>260000</v>
      </c>
      <c r="F53" s="290">
        <v>441059.37</v>
      </c>
      <c r="G53" s="275">
        <f t="shared" si="6"/>
        <v>36.7549475</v>
      </c>
      <c r="H53" s="275">
        <f t="shared" si="7"/>
        <v>169.63821923076924</v>
      </c>
      <c r="I53" s="89">
        <v>250586.15</v>
      </c>
      <c r="J53" s="275">
        <f t="shared" si="0"/>
        <v>176.01107243955823</v>
      </c>
      <c r="K53" s="89"/>
      <c r="L53" s="275"/>
      <c r="M53" s="275"/>
      <c r="N53" s="275"/>
      <c r="O53" s="89"/>
      <c r="P53" s="275"/>
      <c r="Q53" s="275">
        <f t="shared" si="9"/>
        <v>1200000</v>
      </c>
      <c r="R53" s="275">
        <f t="shared" si="9"/>
        <v>1200000</v>
      </c>
      <c r="S53" s="275">
        <f t="shared" si="2"/>
        <v>441059.37</v>
      </c>
      <c r="T53" s="275">
        <f t="shared" si="3"/>
        <v>36.7549475</v>
      </c>
      <c r="U53" s="89">
        <f>I53+O53</f>
        <v>250586.15</v>
      </c>
      <c r="V53" s="275">
        <f t="shared" si="5"/>
        <v>176.01107243955823</v>
      </c>
    </row>
    <row r="54" spans="1:22" s="107" customFormat="1" ht="68.25" x14ac:dyDescent="0.95">
      <c r="A54" s="70" t="s">
        <v>14</v>
      </c>
      <c r="B54" s="96" t="s">
        <v>13</v>
      </c>
      <c r="C54" s="291">
        <v>330000</v>
      </c>
      <c r="D54" s="291">
        <v>330000</v>
      </c>
      <c r="E54" s="291">
        <v>50300</v>
      </c>
      <c r="F54" s="291">
        <v>54374.65</v>
      </c>
      <c r="G54" s="275">
        <f>F54/D54*100</f>
        <v>16.477166666666669</v>
      </c>
      <c r="H54" s="275">
        <f t="shared" si="7"/>
        <v>108.10069582504971</v>
      </c>
      <c r="I54" s="89">
        <v>74098.899999999994</v>
      </c>
      <c r="J54" s="275">
        <f t="shared" si="0"/>
        <v>73.381183796250696</v>
      </c>
      <c r="K54" s="89"/>
      <c r="L54" s="275"/>
      <c r="M54" s="275"/>
      <c r="N54" s="275"/>
      <c r="O54" s="89"/>
      <c r="P54" s="275"/>
      <c r="Q54" s="275">
        <f t="shared" si="9"/>
        <v>330000</v>
      </c>
      <c r="R54" s="275">
        <f t="shared" si="9"/>
        <v>330000</v>
      </c>
      <c r="S54" s="275">
        <f t="shared" si="2"/>
        <v>54374.65</v>
      </c>
      <c r="T54" s="275">
        <f t="shared" si="3"/>
        <v>16.477166666666669</v>
      </c>
      <c r="U54" s="89">
        <f t="shared" si="4"/>
        <v>74098.899999999994</v>
      </c>
      <c r="V54" s="275">
        <f t="shared" si="5"/>
        <v>73.381183796250696</v>
      </c>
    </row>
    <row r="55" spans="1:22" s="99" customFormat="1" ht="67.5" x14ac:dyDescent="0.9">
      <c r="A55" s="70" t="s">
        <v>44</v>
      </c>
      <c r="B55" s="101" t="s">
        <v>40</v>
      </c>
      <c r="C55" s="275">
        <f>C56</f>
        <v>2350000</v>
      </c>
      <c r="D55" s="275">
        <f t="shared" ref="D55:F55" si="14">D56</f>
        <v>2350000</v>
      </c>
      <c r="E55" s="275">
        <f t="shared" si="14"/>
        <v>846880</v>
      </c>
      <c r="F55" s="275">
        <f t="shared" si="14"/>
        <v>2166851.48</v>
      </c>
      <c r="G55" s="275">
        <f>F55/D55*100</f>
        <v>92.206445957446803</v>
      </c>
      <c r="H55" s="275">
        <f t="shared" si="7"/>
        <v>255.86287077271868</v>
      </c>
      <c r="I55" s="89">
        <f>I56</f>
        <v>498579.34</v>
      </c>
      <c r="J55" s="275">
        <f t="shared" si="0"/>
        <v>434.60514829996771</v>
      </c>
      <c r="K55" s="89">
        <f>K56</f>
        <v>0</v>
      </c>
      <c r="L55" s="89">
        <f>L56</f>
        <v>0</v>
      </c>
      <c r="M55" s="89">
        <f>M56</f>
        <v>449915.8</v>
      </c>
      <c r="N55" s="275"/>
      <c r="O55" s="89">
        <f>O56</f>
        <v>32670.9</v>
      </c>
      <c r="P55" s="275">
        <f t="shared" ref="P55:P65" si="15">M55/O55*100</f>
        <v>1377.1148024694758</v>
      </c>
      <c r="Q55" s="275">
        <f t="shared" si="9"/>
        <v>2350000</v>
      </c>
      <c r="R55" s="275">
        <f t="shared" si="9"/>
        <v>2350000</v>
      </c>
      <c r="S55" s="275">
        <f t="shared" si="2"/>
        <v>2616767.2799999998</v>
      </c>
      <c r="T55" s="275">
        <f t="shared" si="3"/>
        <v>111.35179914893615</v>
      </c>
      <c r="U55" s="89">
        <f>I55+O55</f>
        <v>531250.24</v>
      </c>
      <c r="V55" s="275">
        <f t="shared" si="5"/>
        <v>492.5677360635168</v>
      </c>
    </row>
    <row r="56" spans="1:22" s="107" customFormat="1" ht="68.25" x14ac:dyDescent="0.95">
      <c r="A56" s="260" t="s">
        <v>52</v>
      </c>
      <c r="B56" s="103" t="s">
        <v>49</v>
      </c>
      <c r="C56" s="292">
        <v>2350000</v>
      </c>
      <c r="D56" s="292">
        <v>2350000</v>
      </c>
      <c r="E56" s="292">
        <v>846880</v>
      </c>
      <c r="F56" s="292">
        <v>2166851.48</v>
      </c>
      <c r="G56" s="277">
        <f>F56/D56*100</f>
        <v>92.206445957446803</v>
      </c>
      <c r="H56" s="277">
        <f t="shared" si="7"/>
        <v>255.86287077271868</v>
      </c>
      <c r="I56" s="278">
        <v>498579.34</v>
      </c>
      <c r="J56" s="277">
        <f>F56/I56*100</f>
        <v>434.60514829996771</v>
      </c>
      <c r="K56" s="278">
        <v>0</v>
      </c>
      <c r="L56" s="277">
        <v>0</v>
      </c>
      <c r="M56" s="293">
        <v>449915.8</v>
      </c>
      <c r="N56" s="275"/>
      <c r="O56" s="278">
        <v>32670.9</v>
      </c>
      <c r="P56" s="275">
        <f t="shared" si="15"/>
        <v>1377.1148024694758</v>
      </c>
      <c r="Q56" s="277">
        <f t="shared" si="9"/>
        <v>2350000</v>
      </c>
      <c r="R56" s="277">
        <f t="shared" si="9"/>
        <v>2350000</v>
      </c>
      <c r="S56" s="277">
        <f t="shared" si="2"/>
        <v>2616767.2799999998</v>
      </c>
      <c r="T56" s="277">
        <f t="shared" si="3"/>
        <v>111.35179914893615</v>
      </c>
      <c r="U56" s="278">
        <f t="shared" si="4"/>
        <v>531250.24</v>
      </c>
      <c r="V56" s="277">
        <f t="shared" si="5"/>
        <v>492.5677360635168</v>
      </c>
    </row>
    <row r="57" spans="1:22" s="99" customFormat="1" ht="135" x14ac:dyDescent="0.9">
      <c r="A57" s="70" t="s">
        <v>50</v>
      </c>
      <c r="B57" s="101" t="s">
        <v>51</v>
      </c>
      <c r="C57" s="275"/>
      <c r="D57" s="275"/>
      <c r="E57" s="275"/>
      <c r="F57" s="275"/>
      <c r="G57" s="277"/>
      <c r="H57" s="277"/>
      <c r="I57" s="89"/>
      <c r="J57" s="275"/>
      <c r="K57" s="89">
        <v>14216100</v>
      </c>
      <c r="L57" s="89">
        <v>14216100</v>
      </c>
      <c r="M57" s="275">
        <v>5324473.17</v>
      </c>
      <c r="N57" s="275">
        <f t="shared" ref="N57:N63" si="16">M57/L57*100</f>
        <v>37.453824677654204</v>
      </c>
      <c r="O57" s="89">
        <v>4256765.0999999996</v>
      </c>
      <c r="P57" s="275">
        <f t="shared" si="15"/>
        <v>125.08261660950002</v>
      </c>
      <c r="Q57" s="275">
        <f t="shared" si="9"/>
        <v>14216100</v>
      </c>
      <c r="R57" s="275">
        <f t="shared" si="9"/>
        <v>14216100</v>
      </c>
      <c r="S57" s="275">
        <f t="shared" si="2"/>
        <v>5324473.17</v>
      </c>
      <c r="T57" s="275">
        <f t="shared" si="3"/>
        <v>37.453824677654204</v>
      </c>
      <c r="U57" s="89">
        <f t="shared" si="4"/>
        <v>4256765.0999999996</v>
      </c>
      <c r="V57" s="275">
        <f t="shared" si="5"/>
        <v>125.08261660950002</v>
      </c>
    </row>
    <row r="58" spans="1:22" s="99" customFormat="1" ht="67.5" x14ac:dyDescent="0.9">
      <c r="A58" s="70" t="s">
        <v>15</v>
      </c>
      <c r="B58" s="101" t="s">
        <v>16</v>
      </c>
      <c r="C58" s="275">
        <f>C59+C63</f>
        <v>0</v>
      </c>
      <c r="D58" s="275">
        <f t="shared" ref="D58:F58" si="17">D59+D63</f>
        <v>0</v>
      </c>
      <c r="E58" s="275">
        <f t="shared" si="17"/>
        <v>0</v>
      </c>
      <c r="F58" s="275">
        <f t="shared" si="17"/>
        <v>116910.98000000001</v>
      </c>
      <c r="G58" s="275"/>
      <c r="H58" s="275"/>
      <c r="I58" s="275">
        <f>I62++I63+I59</f>
        <v>6780.71</v>
      </c>
      <c r="J58" s="275">
        <f>J62++J63</f>
        <v>0</v>
      </c>
      <c r="K58" s="275">
        <f>K62++K63</f>
        <v>25000000</v>
      </c>
      <c r="L58" s="275">
        <f>L62++L63</f>
        <v>25000000</v>
      </c>
      <c r="M58" s="275">
        <f>M62++M63</f>
        <v>7016709.1099999994</v>
      </c>
      <c r="N58" s="275">
        <f t="shared" si="16"/>
        <v>28.066836439999999</v>
      </c>
      <c r="O58" s="275">
        <f>O62++O63</f>
        <v>12997320.02</v>
      </c>
      <c r="P58" s="275">
        <f t="shared" si="15"/>
        <v>53.985814761834263</v>
      </c>
      <c r="Q58" s="275">
        <f>C58+K58</f>
        <v>25000000</v>
      </c>
      <c r="R58" s="275">
        <f>D58+L58</f>
        <v>25000000</v>
      </c>
      <c r="S58" s="275">
        <f>F58+M58</f>
        <v>7133620.0899999999</v>
      </c>
      <c r="T58" s="275">
        <f>S58/R58*100</f>
        <v>28.534480359999996</v>
      </c>
      <c r="U58" s="275">
        <f>I58+O58</f>
        <v>13004100.73</v>
      </c>
      <c r="V58" s="275">
        <f t="shared" si="5"/>
        <v>54.856696653717783</v>
      </c>
    </row>
    <row r="59" spans="1:22" s="99" customFormat="1" ht="135" x14ac:dyDescent="0.9">
      <c r="A59" s="70" t="s">
        <v>232</v>
      </c>
      <c r="B59" s="101" t="s">
        <v>233</v>
      </c>
      <c r="C59" s="275">
        <f>C60+C62</f>
        <v>0</v>
      </c>
      <c r="D59" s="275">
        <f t="shared" ref="D59:E59" si="18">D60+D62</f>
        <v>0</v>
      </c>
      <c r="E59" s="275">
        <f t="shared" si="18"/>
        <v>0</v>
      </c>
      <c r="F59" s="275">
        <f>F60+F62+F61</f>
        <v>116910.98000000001</v>
      </c>
      <c r="G59" s="275"/>
      <c r="H59" s="275"/>
      <c r="I59" s="275">
        <f>I60+I61</f>
        <v>6780.71</v>
      </c>
      <c r="J59" s="275"/>
      <c r="K59" s="275">
        <f t="shared" ref="K59:P59" si="19">K62</f>
        <v>5000000</v>
      </c>
      <c r="L59" s="275">
        <f t="shared" si="19"/>
        <v>5000000</v>
      </c>
      <c r="M59" s="275">
        <f t="shared" si="19"/>
        <v>1833940.01</v>
      </c>
      <c r="N59" s="275">
        <f t="shared" si="19"/>
        <v>36.678800199999998</v>
      </c>
      <c r="O59" s="275">
        <f t="shared" si="19"/>
        <v>10001050</v>
      </c>
      <c r="P59" s="294">
        <f t="shared" si="19"/>
        <v>18.337474665160158</v>
      </c>
      <c r="Q59" s="275">
        <f>C59+K59</f>
        <v>5000000</v>
      </c>
      <c r="R59" s="275">
        <f t="shared" ref="Q59:R64" si="20">D59+L59</f>
        <v>5000000</v>
      </c>
      <c r="S59" s="275">
        <f>F59+M59</f>
        <v>1950850.99</v>
      </c>
      <c r="T59" s="275">
        <f>S59/R59*100</f>
        <v>39.0170198</v>
      </c>
      <c r="U59" s="275">
        <f>I59+O59</f>
        <v>10007830.710000001</v>
      </c>
      <c r="V59" s="275">
        <f t="shared" si="5"/>
        <v>19.493245304905841</v>
      </c>
    </row>
    <row r="60" spans="1:22" s="99" customFormat="1" ht="364.5" x14ac:dyDescent="0.9">
      <c r="A60" s="70" t="s">
        <v>297</v>
      </c>
      <c r="B60" s="295" t="s">
        <v>298</v>
      </c>
      <c r="C60" s="277">
        <v>0</v>
      </c>
      <c r="D60" s="277">
        <v>0</v>
      </c>
      <c r="E60" s="277">
        <v>0</v>
      </c>
      <c r="F60" s="277">
        <v>116781.24</v>
      </c>
      <c r="G60" s="277"/>
      <c r="H60" s="277"/>
      <c r="I60" s="277">
        <v>6780.71</v>
      </c>
      <c r="J60" s="277">
        <f>F60/I60*100</f>
        <v>1722.2568138144827</v>
      </c>
      <c r="K60" s="275"/>
      <c r="L60" s="275"/>
      <c r="M60" s="275"/>
      <c r="N60" s="275"/>
      <c r="O60" s="275"/>
      <c r="P60" s="294"/>
      <c r="Q60" s="275">
        <f t="shared" si="20"/>
        <v>0</v>
      </c>
      <c r="R60" s="275">
        <f t="shared" si="20"/>
        <v>0</v>
      </c>
      <c r="S60" s="275">
        <f>F60+M60</f>
        <v>116781.24</v>
      </c>
      <c r="T60" s="275"/>
      <c r="U60" s="275">
        <f>I60+O60</f>
        <v>6780.71</v>
      </c>
      <c r="V60" s="275"/>
    </row>
    <row r="61" spans="1:22" s="99" customFormat="1" ht="182.25" x14ac:dyDescent="0.9">
      <c r="A61" s="70" t="s">
        <v>299</v>
      </c>
      <c r="B61" s="295" t="s">
        <v>300</v>
      </c>
      <c r="C61" s="277">
        <v>0</v>
      </c>
      <c r="D61" s="277">
        <v>0</v>
      </c>
      <c r="E61" s="277">
        <v>0</v>
      </c>
      <c r="F61" s="277">
        <v>129.74</v>
      </c>
      <c r="G61" s="277"/>
      <c r="H61" s="277"/>
      <c r="I61" s="277">
        <v>0</v>
      </c>
      <c r="J61" s="277"/>
      <c r="K61" s="275"/>
      <c r="L61" s="275"/>
      <c r="M61" s="275"/>
      <c r="N61" s="275"/>
      <c r="O61" s="275"/>
      <c r="P61" s="294"/>
      <c r="Q61" s="275">
        <f t="shared" si="20"/>
        <v>0</v>
      </c>
      <c r="R61" s="275">
        <f t="shared" si="20"/>
        <v>0</v>
      </c>
      <c r="S61" s="275">
        <f>F61+M61</f>
        <v>129.74</v>
      </c>
      <c r="T61" s="275"/>
      <c r="U61" s="275">
        <f>I61+O61</f>
        <v>0</v>
      </c>
      <c r="V61" s="275"/>
    </row>
    <row r="62" spans="1:22" s="99" customFormat="1" ht="270" x14ac:dyDescent="0.9">
      <c r="A62" s="70" t="s">
        <v>41</v>
      </c>
      <c r="B62" s="101" t="s">
        <v>70</v>
      </c>
      <c r="C62" s="275"/>
      <c r="D62" s="275"/>
      <c r="E62" s="275"/>
      <c r="F62" s="275"/>
      <c r="G62" s="275"/>
      <c r="H62" s="275"/>
      <c r="I62" s="89"/>
      <c r="J62" s="275"/>
      <c r="K62" s="89">
        <v>5000000</v>
      </c>
      <c r="L62" s="275">
        <v>5000000</v>
      </c>
      <c r="M62" s="275">
        <v>1833940.01</v>
      </c>
      <c r="N62" s="275">
        <f t="shared" si="16"/>
        <v>36.678800199999998</v>
      </c>
      <c r="O62" s="89">
        <v>10001050</v>
      </c>
      <c r="P62" s="294">
        <f t="shared" si="15"/>
        <v>18.337474665160158</v>
      </c>
      <c r="Q62" s="275">
        <f t="shared" si="20"/>
        <v>5000000</v>
      </c>
      <c r="R62" s="275">
        <f t="shared" si="20"/>
        <v>5000000</v>
      </c>
      <c r="S62" s="275">
        <f>F62+M62</f>
        <v>1833940.01</v>
      </c>
      <c r="T62" s="275">
        <f t="shared" si="3"/>
        <v>36.678800199999998</v>
      </c>
      <c r="U62" s="89">
        <f>I62+O62</f>
        <v>10001050</v>
      </c>
      <c r="V62" s="275">
        <f t="shared" si="5"/>
        <v>18.337474665160158</v>
      </c>
    </row>
    <row r="63" spans="1:22" s="107" customFormat="1" ht="135" x14ac:dyDescent="0.95">
      <c r="A63" s="70" t="s">
        <v>17</v>
      </c>
      <c r="B63" s="101" t="s">
        <v>65</v>
      </c>
      <c r="C63" s="275"/>
      <c r="D63" s="275"/>
      <c r="E63" s="275"/>
      <c r="F63" s="275"/>
      <c r="G63" s="275"/>
      <c r="H63" s="275"/>
      <c r="I63" s="89">
        <f>I64</f>
        <v>0</v>
      </c>
      <c r="J63" s="275">
        <f>J64</f>
        <v>0</v>
      </c>
      <c r="K63" s="275">
        <f>K64</f>
        <v>20000000</v>
      </c>
      <c r="L63" s="275">
        <f>L64</f>
        <v>20000000</v>
      </c>
      <c r="M63" s="275">
        <f>M64</f>
        <v>5182769.0999999996</v>
      </c>
      <c r="N63" s="275">
        <f t="shared" si="16"/>
        <v>25.913845500000001</v>
      </c>
      <c r="O63" s="89">
        <f>O64</f>
        <v>2996270.02</v>
      </c>
      <c r="P63" s="275">
        <f t="shared" si="15"/>
        <v>172.97403322815344</v>
      </c>
      <c r="Q63" s="275">
        <f t="shared" si="20"/>
        <v>20000000</v>
      </c>
      <c r="R63" s="275">
        <f t="shared" si="20"/>
        <v>20000000</v>
      </c>
      <c r="S63" s="275">
        <f t="shared" si="2"/>
        <v>5182769.0999999996</v>
      </c>
      <c r="T63" s="275">
        <f t="shared" si="3"/>
        <v>25.913845500000001</v>
      </c>
      <c r="U63" s="89">
        <f t="shared" si="4"/>
        <v>2996270.02</v>
      </c>
      <c r="V63" s="275">
        <f t="shared" si="5"/>
        <v>172.97403322815344</v>
      </c>
    </row>
    <row r="64" spans="1:22" s="99" customFormat="1" ht="68.25" x14ac:dyDescent="0.9">
      <c r="A64" s="260" t="s">
        <v>18</v>
      </c>
      <c r="B64" s="103" t="s">
        <v>66</v>
      </c>
      <c r="C64" s="296"/>
      <c r="D64" s="296"/>
      <c r="E64" s="296"/>
      <c r="F64" s="296"/>
      <c r="G64" s="277"/>
      <c r="H64" s="277"/>
      <c r="I64" s="278"/>
      <c r="J64" s="277"/>
      <c r="K64" s="278">
        <v>20000000</v>
      </c>
      <c r="L64" s="277">
        <v>20000000</v>
      </c>
      <c r="M64" s="297">
        <v>5182769.0999999996</v>
      </c>
      <c r="N64" s="277">
        <f>M64/L64*100</f>
        <v>25.913845500000001</v>
      </c>
      <c r="O64" s="278">
        <v>2996270.02</v>
      </c>
      <c r="P64" s="277">
        <f t="shared" si="15"/>
        <v>172.97403322815344</v>
      </c>
      <c r="Q64" s="277">
        <f t="shared" si="20"/>
        <v>20000000</v>
      </c>
      <c r="R64" s="277">
        <f t="shared" si="20"/>
        <v>20000000</v>
      </c>
      <c r="S64" s="277">
        <f t="shared" si="2"/>
        <v>5182769.0999999996</v>
      </c>
      <c r="T64" s="277">
        <f t="shared" si="3"/>
        <v>25.913845500000001</v>
      </c>
      <c r="U64" s="278">
        <f t="shared" si="4"/>
        <v>2996270.02</v>
      </c>
      <c r="V64" s="277">
        <f t="shared" si="5"/>
        <v>172.97403322815344</v>
      </c>
    </row>
    <row r="65" spans="1:22" s="129" customFormat="1" ht="135" x14ac:dyDescent="0.95">
      <c r="A65" s="259"/>
      <c r="B65" s="126" t="s">
        <v>188</v>
      </c>
      <c r="C65" s="91">
        <f>C12+C47+C58</f>
        <v>746451500</v>
      </c>
      <c r="D65" s="91">
        <f>D12+D47+D58</f>
        <v>746451500</v>
      </c>
      <c r="E65" s="91">
        <f>E12+E47+E58</f>
        <v>175238350</v>
      </c>
      <c r="F65" s="91">
        <f>F12+F47+F58</f>
        <v>195846810.06999999</v>
      </c>
      <c r="G65" s="298">
        <f t="shared" si="6"/>
        <v>26.237044211177817</v>
      </c>
      <c r="H65" s="298">
        <f t="shared" si="7"/>
        <v>111.76024544284968</v>
      </c>
      <c r="I65" s="298">
        <f>I12+I47+I58</f>
        <v>160683689.78</v>
      </c>
      <c r="J65" s="298">
        <f t="shared" si="0"/>
        <v>121.88344090065617</v>
      </c>
      <c r="K65" s="91">
        <f>K12+K47+K58</f>
        <v>40016100</v>
      </c>
      <c r="L65" s="91">
        <f>L12+L47+L58+L81</f>
        <v>40016100</v>
      </c>
      <c r="M65" s="91">
        <f>M12+M47+M58+M81</f>
        <v>13041431.149999999</v>
      </c>
      <c r="N65" s="248">
        <f>M65/L65*100</f>
        <v>32.590460214763553</v>
      </c>
      <c r="O65" s="91">
        <f>O45+O47+O58</f>
        <v>17489419.739999998</v>
      </c>
      <c r="P65" s="298">
        <f t="shared" si="15"/>
        <v>74.5675462300958</v>
      </c>
      <c r="Q65" s="298">
        <f>C65+K65</f>
        <v>786467600</v>
      </c>
      <c r="R65" s="298">
        <f>D65+L65</f>
        <v>786467600</v>
      </c>
      <c r="S65" s="298">
        <f>F65+M65</f>
        <v>208888241.22</v>
      </c>
      <c r="T65" s="298">
        <f>S65/R65*100</f>
        <v>26.560311094824502</v>
      </c>
      <c r="U65" s="298">
        <f>I65+O65</f>
        <v>178173109.52000001</v>
      </c>
      <c r="V65" s="298">
        <f>S65/U65*100</f>
        <v>117.23892667235074</v>
      </c>
    </row>
    <row r="66" spans="1:22" s="107" customFormat="1" ht="68.25" x14ac:dyDescent="0.95">
      <c r="A66" s="70" t="s">
        <v>34</v>
      </c>
      <c r="B66" s="101" t="s">
        <v>33</v>
      </c>
      <c r="C66" s="299">
        <f>C67</f>
        <v>283107800</v>
      </c>
      <c r="D66" s="299">
        <f>D67</f>
        <v>302986177</v>
      </c>
      <c r="E66" s="299">
        <f>E67</f>
        <v>94348818</v>
      </c>
      <c r="F66" s="299">
        <f>F67</f>
        <v>94545967.900000006</v>
      </c>
      <c r="G66" s="275">
        <f t="shared" si="6"/>
        <v>31.204713309412796</v>
      </c>
      <c r="H66" s="275">
        <f t="shared" si="7"/>
        <v>100.20895852664525</v>
      </c>
      <c r="I66" s="89">
        <f>I68+I70+I77+I75</f>
        <v>80068131.680000007</v>
      </c>
      <c r="J66" s="275">
        <f t="shared" si="0"/>
        <v>118.08189590068376</v>
      </c>
      <c r="K66" s="89">
        <f>K68+K70+K77+K75</f>
        <v>0</v>
      </c>
      <c r="L66" s="89">
        <f>L68+L70+L77+L75</f>
        <v>0</v>
      </c>
      <c r="M66" s="89">
        <f>M68+M70+M77+M75</f>
        <v>0</v>
      </c>
      <c r="N66" s="275"/>
      <c r="O66" s="89">
        <f>O67+O70+O75+O77</f>
        <v>0</v>
      </c>
      <c r="P66" s="275"/>
      <c r="Q66" s="275">
        <f t="shared" ref="Q66:R74" si="21">C66+K66</f>
        <v>283107800</v>
      </c>
      <c r="R66" s="275">
        <f t="shared" si="21"/>
        <v>302986177</v>
      </c>
      <c r="S66" s="275">
        <f t="shared" ref="S66:S78" si="22">F66+M66</f>
        <v>94545967.900000006</v>
      </c>
      <c r="T66" s="275">
        <f t="shared" ref="T66:T78" si="23">S66/R66*100</f>
        <v>31.204713309412796</v>
      </c>
      <c r="U66" s="89">
        <f t="shared" ref="U66:U83" si="24">I66+O66</f>
        <v>80068131.680000007</v>
      </c>
      <c r="V66" s="275">
        <f t="shared" ref="V66:V78" si="25">S66/U66*100</f>
        <v>118.08189590068376</v>
      </c>
    </row>
    <row r="67" spans="1:22" s="99" customFormat="1" ht="135" x14ac:dyDescent="0.9">
      <c r="A67" s="70" t="s">
        <v>179</v>
      </c>
      <c r="B67" s="101" t="s">
        <v>180</v>
      </c>
      <c r="C67" s="299">
        <f>C68+C70+C75+C77</f>
        <v>283107800</v>
      </c>
      <c r="D67" s="299">
        <f>D68+D70+D75+D77</f>
        <v>302986177</v>
      </c>
      <c r="E67" s="299">
        <f>E68+E70+E75+E77</f>
        <v>94348818</v>
      </c>
      <c r="F67" s="299">
        <f>F68+F70+F75+F77</f>
        <v>94545967.900000006</v>
      </c>
      <c r="G67" s="275">
        <f t="shared" si="6"/>
        <v>31.204713309412796</v>
      </c>
      <c r="H67" s="275">
        <f t="shared" si="7"/>
        <v>100.20895852664525</v>
      </c>
      <c r="I67" s="300">
        <f>I68+I70+I77</f>
        <v>79951688.680000007</v>
      </c>
      <c r="J67" s="275">
        <f t="shared" si="0"/>
        <v>118.25387238337439</v>
      </c>
      <c r="K67" s="300"/>
      <c r="L67" s="299"/>
      <c r="M67" s="299"/>
      <c r="N67" s="275"/>
      <c r="O67" s="89"/>
      <c r="P67" s="275"/>
      <c r="Q67" s="275">
        <f t="shared" si="21"/>
        <v>283107800</v>
      </c>
      <c r="R67" s="275">
        <f t="shared" si="21"/>
        <v>302986177</v>
      </c>
      <c r="S67" s="275">
        <f t="shared" si="22"/>
        <v>94545967.900000006</v>
      </c>
      <c r="T67" s="275">
        <f t="shared" si="23"/>
        <v>31.204713309412796</v>
      </c>
      <c r="U67" s="89">
        <f t="shared" si="24"/>
        <v>79951688.680000007</v>
      </c>
      <c r="V67" s="275">
        <f t="shared" si="25"/>
        <v>118.25387238337439</v>
      </c>
    </row>
    <row r="68" spans="1:22" s="107" customFormat="1" ht="135" x14ac:dyDescent="0.95">
      <c r="A68" s="70" t="s">
        <v>19</v>
      </c>
      <c r="B68" s="101" t="s">
        <v>112</v>
      </c>
      <c r="C68" s="299">
        <f>C69</f>
        <v>106990600</v>
      </c>
      <c r="D68" s="299">
        <f>D69</f>
        <v>106990600</v>
      </c>
      <c r="E68" s="299">
        <f>E69</f>
        <v>26747700</v>
      </c>
      <c r="F68" s="299">
        <f>F69</f>
        <v>26747700</v>
      </c>
      <c r="G68" s="275">
        <f t="shared" si="6"/>
        <v>25.000046733077486</v>
      </c>
      <c r="H68" s="275">
        <f t="shared" si="7"/>
        <v>100</v>
      </c>
      <c r="I68" s="89">
        <f>I69</f>
        <v>22141800</v>
      </c>
      <c r="J68" s="275">
        <f t="shared" si="0"/>
        <v>120.80183182939057</v>
      </c>
      <c r="K68" s="300"/>
      <c r="L68" s="299"/>
      <c r="M68" s="299"/>
      <c r="N68" s="275"/>
      <c r="O68" s="89"/>
      <c r="P68" s="275"/>
      <c r="Q68" s="275">
        <f t="shared" si="21"/>
        <v>106990600</v>
      </c>
      <c r="R68" s="275">
        <f t="shared" si="21"/>
        <v>106990600</v>
      </c>
      <c r="S68" s="275">
        <f t="shared" si="22"/>
        <v>26747700</v>
      </c>
      <c r="T68" s="275">
        <f t="shared" si="23"/>
        <v>25.000046733077486</v>
      </c>
      <c r="U68" s="89">
        <f t="shared" si="24"/>
        <v>22141800</v>
      </c>
      <c r="V68" s="275">
        <f t="shared" si="25"/>
        <v>120.80183182939057</v>
      </c>
    </row>
    <row r="69" spans="1:22" s="99" customFormat="1" ht="68.25" x14ac:dyDescent="0.9">
      <c r="A69" s="260" t="s">
        <v>55</v>
      </c>
      <c r="B69" s="103" t="s">
        <v>77</v>
      </c>
      <c r="C69" s="301">
        <v>106990600</v>
      </c>
      <c r="D69" s="301">
        <v>106990600</v>
      </c>
      <c r="E69" s="301">
        <v>26747700</v>
      </c>
      <c r="F69" s="301">
        <v>26747700</v>
      </c>
      <c r="G69" s="277">
        <f>F69/D69*100</f>
        <v>25.000046733077486</v>
      </c>
      <c r="H69" s="277">
        <f t="shared" si="7"/>
        <v>100</v>
      </c>
      <c r="I69" s="278">
        <v>22141800</v>
      </c>
      <c r="J69" s="277">
        <f t="shared" si="0"/>
        <v>120.80183182939057</v>
      </c>
      <c r="K69" s="302"/>
      <c r="L69" s="296"/>
      <c r="M69" s="296"/>
      <c r="N69" s="277"/>
      <c r="O69" s="278"/>
      <c r="P69" s="277"/>
      <c r="Q69" s="277">
        <f t="shared" si="21"/>
        <v>106990600</v>
      </c>
      <c r="R69" s="277">
        <f t="shared" si="21"/>
        <v>106990600</v>
      </c>
      <c r="S69" s="277">
        <f t="shared" si="22"/>
        <v>26747700</v>
      </c>
      <c r="T69" s="277">
        <f t="shared" si="23"/>
        <v>25.000046733077486</v>
      </c>
      <c r="U69" s="278">
        <f t="shared" si="24"/>
        <v>22141800</v>
      </c>
      <c r="V69" s="277">
        <f t="shared" si="25"/>
        <v>120.80183182939057</v>
      </c>
    </row>
    <row r="70" spans="1:22" s="107" customFormat="1" ht="135" x14ac:dyDescent="0.95">
      <c r="A70" s="70" t="s">
        <v>32</v>
      </c>
      <c r="B70" s="101" t="s">
        <v>106</v>
      </c>
      <c r="C70" s="299">
        <f>SUM(C71:C74)</f>
        <v>174137200</v>
      </c>
      <c r="D70" s="299">
        <f t="shared" ref="D70:F70" si="26">SUM(D71:D74)</f>
        <v>193525400</v>
      </c>
      <c r="E70" s="299">
        <f t="shared" si="26"/>
        <v>66569700</v>
      </c>
      <c r="F70" s="299">
        <f t="shared" si="26"/>
        <v>66569700</v>
      </c>
      <c r="G70" s="275">
        <f t="shared" si="6"/>
        <v>34.398430386915621</v>
      </c>
      <c r="H70" s="275">
        <f>F70/E70*100</f>
        <v>100</v>
      </c>
      <c r="I70" s="300">
        <f>SUM(I71:I74)</f>
        <v>57238600</v>
      </c>
      <c r="J70" s="275">
        <f t="shared" si="0"/>
        <v>116.30211081333226</v>
      </c>
      <c r="K70" s="300">
        <f t="shared" ref="K70:P70" si="27">SUM(K71:K71)</f>
        <v>0</v>
      </c>
      <c r="L70" s="300">
        <f t="shared" si="27"/>
        <v>0</v>
      </c>
      <c r="M70" s="300">
        <f t="shared" si="27"/>
        <v>0</v>
      </c>
      <c r="N70" s="300">
        <f t="shared" si="27"/>
        <v>0</v>
      </c>
      <c r="O70" s="300">
        <f>SUM(O71:O71)</f>
        <v>0</v>
      </c>
      <c r="P70" s="300">
        <f t="shared" si="27"/>
        <v>0</v>
      </c>
      <c r="Q70" s="275">
        <f>C70+K70</f>
        <v>174137200</v>
      </c>
      <c r="R70" s="275">
        <f>D70+L70</f>
        <v>193525400</v>
      </c>
      <c r="S70" s="275">
        <f>F70+M70</f>
        <v>66569700</v>
      </c>
      <c r="T70" s="275">
        <f t="shared" si="23"/>
        <v>34.398430386915621</v>
      </c>
      <c r="U70" s="89">
        <f>I70+O70</f>
        <v>57238600</v>
      </c>
      <c r="V70" s="275">
        <f t="shared" si="25"/>
        <v>116.30211081333226</v>
      </c>
    </row>
    <row r="71" spans="1:22" s="99" customFormat="1" ht="136.5" x14ac:dyDescent="0.9">
      <c r="A71" s="260" t="s">
        <v>78</v>
      </c>
      <c r="B71" s="103" t="s">
        <v>79</v>
      </c>
      <c r="C71" s="303">
        <v>174137200</v>
      </c>
      <c r="D71" s="303">
        <v>174137200</v>
      </c>
      <c r="E71" s="303">
        <v>59763900</v>
      </c>
      <c r="F71" s="303">
        <v>59763900</v>
      </c>
      <c r="G71" s="277">
        <f>F71/D71*100</f>
        <v>34.32000744240748</v>
      </c>
      <c r="H71" s="277">
        <f>F71/E71*100</f>
        <v>100</v>
      </c>
      <c r="I71" s="278">
        <v>57238600</v>
      </c>
      <c r="J71" s="277">
        <f>F71/I71*100</f>
        <v>104.41188289021743</v>
      </c>
      <c r="K71" s="302"/>
      <c r="L71" s="296"/>
      <c r="M71" s="296"/>
      <c r="N71" s="277"/>
      <c r="O71" s="278"/>
      <c r="P71" s="277"/>
      <c r="Q71" s="277">
        <f t="shared" si="21"/>
        <v>174137200</v>
      </c>
      <c r="R71" s="277">
        <f t="shared" si="21"/>
        <v>174137200</v>
      </c>
      <c r="S71" s="277">
        <f>F71+M71</f>
        <v>59763900</v>
      </c>
      <c r="T71" s="277">
        <f>S71/R71*100</f>
        <v>34.32000744240748</v>
      </c>
      <c r="U71" s="278">
        <f t="shared" si="24"/>
        <v>57238600</v>
      </c>
      <c r="V71" s="277">
        <f t="shared" si="25"/>
        <v>104.41188289021743</v>
      </c>
    </row>
    <row r="72" spans="1:22" s="99" customFormat="1" ht="273" x14ac:dyDescent="0.9">
      <c r="A72" s="260" t="s">
        <v>301</v>
      </c>
      <c r="B72" s="103" t="s">
        <v>302</v>
      </c>
      <c r="C72" s="303">
        <v>0</v>
      </c>
      <c r="D72" s="303">
        <v>1153200</v>
      </c>
      <c r="E72" s="303">
        <v>345900</v>
      </c>
      <c r="F72" s="303">
        <v>345900</v>
      </c>
      <c r="G72" s="277">
        <f t="shared" ref="G72:G74" si="28">F72/D72*100</f>
        <v>29.994797086368369</v>
      </c>
      <c r="H72" s="277">
        <f t="shared" ref="H72:H74" si="29">F72/E72*100</f>
        <v>100</v>
      </c>
      <c r="I72" s="278"/>
      <c r="J72" s="277"/>
      <c r="K72" s="302"/>
      <c r="L72" s="296"/>
      <c r="M72" s="296"/>
      <c r="N72" s="277"/>
      <c r="O72" s="278"/>
      <c r="P72" s="277"/>
      <c r="Q72" s="277">
        <f t="shared" si="21"/>
        <v>0</v>
      </c>
      <c r="R72" s="277">
        <f t="shared" si="21"/>
        <v>1153200</v>
      </c>
      <c r="S72" s="277">
        <f t="shared" ref="S72:S74" si="30">F72+M72</f>
        <v>345900</v>
      </c>
      <c r="T72" s="277">
        <f t="shared" si="23"/>
        <v>29.994797086368369</v>
      </c>
      <c r="U72" s="278"/>
      <c r="V72" s="277"/>
    </row>
    <row r="73" spans="1:22" s="99" customFormat="1" ht="409.5" x14ac:dyDescent="0.9">
      <c r="A73" s="260" t="s">
        <v>303</v>
      </c>
      <c r="B73" s="103" t="s">
        <v>304</v>
      </c>
      <c r="C73" s="303">
        <v>0</v>
      </c>
      <c r="D73" s="303">
        <v>5315400</v>
      </c>
      <c r="E73" s="303">
        <v>0</v>
      </c>
      <c r="F73" s="303">
        <v>0</v>
      </c>
      <c r="G73" s="277"/>
      <c r="H73" s="277"/>
      <c r="I73" s="278"/>
      <c r="J73" s="277"/>
      <c r="K73" s="302"/>
      <c r="L73" s="296"/>
      <c r="M73" s="296"/>
      <c r="N73" s="277"/>
      <c r="O73" s="278"/>
      <c r="P73" s="277"/>
      <c r="Q73" s="277">
        <f t="shared" si="21"/>
        <v>0</v>
      </c>
      <c r="R73" s="277">
        <f t="shared" si="21"/>
        <v>5315400</v>
      </c>
      <c r="S73" s="277">
        <f t="shared" si="30"/>
        <v>0</v>
      </c>
      <c r="T73" s="277">
        <f t="shared" si="23"/>
        <v>0</v>
      </c>
      <c r="U73" s="278"/>
      <c r="V73" s="277"/>
    </row>
    <row r="74" spans="1:22" s="99" customFormat="1" ht="273" x14ac:dyDescent="0.9">
      <c r="A74" s="260" t="s">
        <v>305</v>
      </c>
      <c r="B74" s="103" t="s">
        <v>306</v>
      </c>
      <c r="C74" s="303">
        <v>0</v>
      </c>
      <c r="D74" s="303">
        <v>12919600</v>
      </c>
      <c r="E74" s="303">
        <v>6459900</v>
      </c>
      <c r="F74" s="303">
        <v>6459900</v>
      </c>
      <c r="G74" s="277">
        <f t="shared" si="28"/>
        <v>50.000774017771441</v>
      </c>
      <c r="H74" s="277">
        <f t="shared" si="29"/>
        <v>100</v>
      </c>
      <c r="I74" s="278"/>
      <c r="J74" s="277"/>
      <c r="K74" s="302"/>
      <c r="L74" s="296"/>
      <c r="M74" s="296"/>
      <c r="N74" s="277"/>
      <c r="O74" s="278"/>
      <c r="P74" s="277"/>
      <c r="Q74" s="277">
        <f t="shared" si="21"/>
        <v>0</v>
      </c>
      <c r="R74" s="277">
        <f t="shared" si="21"/>
        <v>12919600</v>
      </c>
      <c r="S74" s="277">
        <f t="shared" si="30"/>
        <v>6459900</v>
      </c>
      <c r="T74" s="277">
        <f t="shared" si="23"/>
        <v>50.000774017771441</v>
      </c>
      <c r="U74" s="278"/>
      <c r="V74" s="277"/>
    </row>
    <row r="75" spans="1:22" s="107" customFormat="1" ht="135" x14ac:dyDescent="0.95">
      <c r="A75" s="70" t="s">
        <v>107</v>
      </c>
      <c r="B75" s="101" t="s">
        <v>108</v>
      </c>
      <c r="C75" s="299">
        <f>C76</f>
        <v>0</v>
      </c>
      <c r="D75" s="299">
        <f t="shared" ref="D75:V75" si="31">D76</f>
        <v>0</v>
      </c>
      <c r="E75" s="299">
        <f t="shared" si="31"/>
        <v>0</v>
      </c>
      <c r="F75" s="299">
        <f t="shared" si="31"/>
        <v>402175</v>
      </c>
      <c r="G75" s="299">
        <f t="shared" si="31"/>
        <v>0</v>
      </c>
      <c r="H75" s="299">
        <f t="shared" si="31"/>
        <v>0</v>
      </c>
      <c r="I75" s="299">
        <f t="shared" si="31"/>
        <v>116443</v>
      </c>
      <c r="J75" s="277">
        <f>F75/I75*100</f>
        <v>345.38357823140939</v>
      </c>
      <c r="K75" s="299">
        <f t="shared" si="31"/>
        <v>0</v>
      </c>
      <c r="L75" s="299">
        <f t="shared" si="31"/>
        <v>0</v>
      </c>
      <c r="M75" s="299">
        <f t="shared" si="31"/>
        <v>0</v>
      </c>
      <c r="N75" s="299">
        <f t="shared" si="31"/>
        <v>0</v>
      </c>
      <c r="O75" s="299">
        <f t="shared" si="31"/>
        <v>0</v>
      </c>
      <c r="P75" s="299">
        <f t="shared" si="31"/>
        <v>0</v>
      </c>
      <c r="Q75" s="299">
        <f t="shared" si="31"/>
        <v>0</v>
      </c>
      <c r="R75" s="299">
        <f t="shared" si="31"/>
        <v>0</v>
      </c>
      <c r="S75" s="299">
        <f t="shared" si="31"/>
        <v>402175</v>
      </c>
      <c r="T75" s="299">
        <f t="shared" si="31"/>
        <v>0</v>
      </c>
      <c r="U75" s="299">
        <f t="shared" si="31"/>
        <v>116443</v>
      </c>
      <c r="V75" s="299">
        <f t="shared" si="31"/>
        <v>0</v>
      </c>
    </row>
    <row r="76" spans="1:22" s="99" customFormat="1" ht="68.25" x14ac:dyDescent="0.9">
      <c r="A76" s="260" t="s">
        <v>234</v>
      </c>
      <c r="B76" s="103" t="s">
        <v>235</v>
      </c>
      <c r="C76" s="304">
        <v>0</v>
      </c>
      <c r="D76" s="304">
        <v>0</v>
      </c>
      <c r="E76" s="304">
        <v>0</v>
      </c>
      <c r="F76" s="304">
        <v>402175</v>
      </c>
      <c r="G76" s="277"/>
      <c r="H76" s="277"/>
      <c r="I76" s="278">
        <v>116443</v>
      </c>
      <c r="J76" s="277">
        <f t="shared" si="0"/>
        <v>345.38357823140939</v>
      </c>
      <c r="K76" s="302"/>
      <c r="L76" s="296"/>
      <c r="M76" s="296"/>
      <c r="N76" s="277"/>
      <c r="O76" s="278"/>
      <c r="P76" s="277"/>
      <c r="Q76" s="277">
        <f>C76+K76</f>
        <v>0</v>
      </c>
      <c r="R76" s="277">
        <f>D76+L76</f>
        <v>0</v>
      </c>
      <c r="S76" s="277">
        <f>F76+M76</f>
        <v>402175</v>
      </c>
      <c r="T76" s="277"/>
      <c r="U76" s="277">
        <f>I76+O76</f>
        <v>116443</v>
      </c>
      <c r="V76" s="277"/>
    </row>
    <row r="77" spans="1:22" s="107" customFormat="1" ht="135" x14ac:dyDescent="0.95">
      <c r="A77" s="70" t="s">
        <v>109</v>
      </c>
      <c r="B77" s="101" t="s">
        <v>110</v>
      </c>
      <c r="C77" s="299">
        <f>SUM(C78:C80)</f>
        <v>1980000</v>
      </c>
      <c r="D77" s="299">
        <f>SUM(D78:D80)</f>
        <v>2470177</v>
      </c>
      <c r="E77" s="299">
        <f>SUM(E78:E80)</f>
        <v>1031418</v>
      </c>
      <c r="F77" s="299">
        <f>SUM(F78:F80)</f>
        <v>826392.9</v>
      </c>
      <c r="G77" s="275">
        <f>F77/D77*100</f>
        <v>33.454805060528052</v>
      </c>
      <c r="H77" s="277">
        <f>F77/E77*100</f>
        <v>80.122016486041545</v>
      </c>
      <c r="I77" s="299">
        <f>SUM(I78:I79)</f>
        <v>571288.68000000005</v>
      </c>
      <c r="J77" s="277">
        <f>F77/I77*100</f>
        <v>144.65417028742806</v>
      </c>
      <c r="K77" s="299">
        <f t="shared" ref="K77:S77" si="32">SUM(K78:K79)</f>
        <v>0</v>
      </c>
      <c r="L77" s="299">
        <f t="shared" si="32"/>
        <v>0</v>
      </c>
      <c r="M77" s="299">
        <f t="shared" si="32"/>
        <v>0</v>
      </c>
      <c r="N77" s="299">
        <f t="shared" si="32"/>
        <v>0</v>
      </c>
      <c r="O77" s="299">
        <f t="shared" si="32"/>
        <v>0</v>
      </c>
      <c r="P77" s="299">
        <f t="shared" si="32"/>
        <v>0</v>
      </c>
      <c r="Q77" s="299">
        <f t="shared" si="32"/>
        <v>1980000</v>
      </c>
      <c r="R77" s="299">
        <f t="shared" si="32"/>
        <v>2101600</v>
      </c>
      <c r="S77" s="299">
        <f t="shared" si="32"/>
        <v>697704.9</v>
      </c>
      <c r="T77" s="277">
        <f t="shared" si="23"/>
        <v>33.19874857251618</v>
      </c>
      <c r="U77" s="299">
        <f>SUM(U78:U79)</f>
        <v>571288.68000000005</v>
      </c>
      <c r="V77" s="299">
        <f>SUM(V78:V79)</f>
        <v>122.6988456506141</v>
      </c>
    </row>
    <row r="78" spans="1:22" s="107" customFormat="1" ht="409.6" customHeight="1" x14ac:dyDescent="0.95">
      <c r="A78" s="260" t="s">
        <v>177</v>
      </c>
      <c r="B78" s="136" t="s">
        <v>178</v>
      </c>
      <c r="C78" s="305">
        <v>1980000</v>
      </c>
      <c r="D78" s="305">
        <v>1980000</v>
      </c>
      <c r="E78" s="305">
        <v>789630</v>
      </c>
      <c r="F78" s="305">
        <v>697704.9</v>
      </c>
      <c r="G78" s="277">
        <f>F78/D78*100</f>
        <v>35.237621212121212</v>
      </c>
      <c r="H78" s="277">
        <f>F78/E78*100</f>
        <v>88.358459025113035</v>
      </c>
      <c r="I78" s="278">
        <v>568632</v>
      </c>
      <c r="J78" s="277">
        <f t="shared" ref="J78:J79" si="33">F78/I78*100</f>
        <v>122.6988456506141</v>
      </c>
      <c r="K78" s="302"/>
      <c r="L78" s="296"/>
      <c r="M78" s="296"/>
      <c r="N78" s="277"/>
      <c r="O78" s="278"/>
      <c r="P78" s="277"/>
      <c r="Q78" s="277">
        <f>C78+K78</f>
        <v>1980000</v>
      </c>
      <c r="R78" s="277">
        <f t="shared" ref="Q78:R82" si="34">D78+L78</f>
        <v>1980000</v>
      </c>
      <c r="S78" s="277">
        <f t="shared" si="22"/>
        <v>697704.9</v>
      </c>
      <c r="T78" s="277">
        <f t="shared" si="23"/>
        <v>35.237621212121212</v>
      </c>
      <c r="U78" s="278">
        <f t="shared" si="24"/>
        <v>568632</v>
      </c>
      <c r="V78" s="277">
        <f t="shared" si="25"/>
        <v>122.6988456506141</v>
      </c>
    </row>
    <row r="79" spans="1:22" s="139" customFormat="1" ht="68.25" x14ac:dyDescent="0.95">
      <c r="A79" s="260" t="s">
        <v>162</v>
      </c>
      <c r="B79" s="136" t="s">
        <v>157</v>
      </c>
      <c r="C79" s="306">
        <v>0</v>
      </c>
      <c r="D79" s="306">
        <v>121600</v>
      </c>
      <c r="E79" s="306">
        <v>113100</v>
      </c>
      <c r="F79" s="306">
        <v>0</v>
      </c>
      <c r="G79" s="277">
        <f>F79/D79*100</f>
        <v>0</v>
      </c>
      <c r="H79" s="277">
        <f t="shared" ref="H79:H80" si="35">F79/E79*100</f>
        <v>0</v>
      </c>
      <c r="I79" s="278">
        <v>2656.68</v>
      </c>
      <c r="J79" s="277">
        <f t="shared" si="33"/>
        <v>0</v>
      </c>
      <c r="K79" s="302">
        <v>0</v>
      </c>
      <c r="L79" s="296">
        <v>0</v>
      </c>
      <c r="M79" s="296">
        <v>0</v>
      </c>
      <c r="N79" s="277"/>
      <c r="O79" s="278">
        <v>0</v>
      </c>
      <c r="P79" s="277"/>
      <c r="Q79" s="277">
        <f t="shared" si="34"/>
        <v>0</v>
      </c>
      <c r="R79" s="277">
        <f t="shared" si="34"/>
        <v>121600</v>
      </c>
      <c r="S79" s="277">
        <f>F79+M79</f>
        <v>0</v>
      </c>
      <c r="T79" s="277">
        <f>S79/R79*100</f>
        <v>0</v>
      </c>
      <c r="U79" s="278">
        <f t="shared" si="24"/>
        <v>2656.68</v>
      </c>
      <c r="V79" s="277">
        <f>S79/U79*100</f>
        <v>0</v>
      </c>
    </row>
    <row r="80" spans="1:22" s="139" customFormat="1" ht="409.5" x14ac:dyDescent="0.95">
      <c r="A80" s="260" t="s">
        <v>307</v>
      </c>
      <c r="B80" s="307" t="s">
        <v>308</v>
      </c>
      <c r="C80" s="306">
        <v>0</v>
      </c>
      <c r="D80" s="306">
        <v>368577</v>
      </c>
      <c r="E80" s="306">
        <v>128688</v>
      </c>
      <c r="F80" s="306">
        <v>128688</v>
      </c>
      <c r="G80" s="277">
        <f t="shared" ref="G80" si="36">F80/D80*100</f>
        <v>34.914821055030565</v>
      </c>
      <c r="H80" s="277">
        <f t="shared" si="35"/>
        <v>100</v>
      </c>
      <c r="I80" s="278"/>
      <c r="J80" s="277"/>
      <c r="K80" s="302"/>
      <c r="L80" s="296"/>
      <c r="M80" s="296"/>
      <c r="N80" s="277"/>
      <c r="O80" s="278"/>
      <c r="P80" s="277"/>
      <c r="Q80" s="277"/>
      <c r="R80" s="277"/>
      <c r="S80" s="277"/>
      <c r="T80" s="277"/>
      <c r="U80" s="278"/>
      <c r="V80" s="277"/>
    </row>
    <row r="81" spans="1:31" s="99" customFormat="1" ht="67.5" x14ac:dyDescent="0.9">
      <c r="A81" s="70" t="s">
        <v>219</v>
      </c>
      <c r="B81" s="140" t="s">
        <v>186</v>
      </c>
      <c r="C81" s="299"/>
      <c r="D81" s="299"/>
      <c r="E81" s="299"/>
      <c r="F81" s="299"/>
      <c r="G81" s="277"/>
      <c r="H81" s="277"/>
      <c r="I81" s="89"/>
      <c r="J81" s="277"/>
      <c r="K81" s="300">
        <f>K82</f>
        <v>0</v>
      </c>
      <c r="L81" s="300">
        <f>L82</f>
        <v>0</v>
      </c>
      <c r="M81" s="300">
        <f>M82</f>
        <v>6000</v>
      </c>
      <c r="N81" s="277"/>
      <c r="O81" s="89">
        <f>O82</f>
        <v>0</v>
      </c>
      <c r="P81" s="275"/>
      <c r="Q81" s="275">
        <f t="shared" si="34"/>
        <v>0</v>
      </c>
      <c r="R81" s="275">
        <f t="shared" si="34"/>
        <v>0</v>
      </c>
      <c r="S81" s="275">
        <f>F81+M81</f>
        <v>6000</v>
      </c>
      <c r="T81" s="277"/>
      <c r="U81" s="89">
        <f t="shared" si="24"/>
        <v>0</v>
      </c>
      <c r="V81" s="275"/>
    </row>
    <row r="82" spans="1:31" s="141" customFormat="1" ht="341.25" x14ac:dyDescent="0.9">
      <c r="A82" s="260" t="s">
        <v>218</v>
      </c>
      <c r="B82" s="136" t="s">
        <v>187</v>
      </c>
      <c r="C82" s="296"/>
      <c r="D82" s="296"/>
      <c r="E82" s="296"/>
      <c r="F82" s="296"/>
      <c r="G82" s="277"/>
      <c r="H82" s="277"/>
      <c r="I82" s="278"/>
      <c r="J82" s="277"/>
      <c r="K82" s="302">
        <v>0</v>
      </c>
      <c r="L82" s="296">
        <v>0</v>
      </c>
      <c r="M82" s="296">
        <v>6000</v>
      </c>
      <c r="N82" s="277"/>
      <c r="O82" s="278">
        <v>0</v>
      </c>
      <c r="P82" s="277"/>
      <c r="Q82" s="277">
        <f t="shared" si="34"/>
        <v>0</v>
      </c>
      <c r="R82" s="277">
        <f t="shared" si="34"/>
        <v>0</v>
      </c>
      <c r="S82" s="277">
        <f>F82+M82</f>
        <v>6000</v>
      </c>
      <c r="T82" s="277"/>
      <c r="U82" s="278">
        <f t="shared" si="24"/>
        <v>0</v>
      </c>
      <c r="V82" s="277"/>
      <c r="AE82" s="308"/>
    </row>
    <row r="83" spans="1:31" s="139" customFormat="1" ht="154.5" customHeight="1" x14ac:dyDescent="0.95">
      <c r="A83" s="259"/>
      <c r="B83" s="126" t="s">
        <v>189</v>
      </c>
      <c r="C83" s="91">
        <f>C65+C66</f>
        <v>1029559300</v>
      </c>
      <c r="D83" s="91">
        <f t="shared" ref="D83:O83" si="37">D65+D66</f>
        <v>1049437677</v>
      </c>
      <c r="E83" s="91">
        <f t="shared" si="37"/>
        <v>269587168</v>
      </c>
      <c r="F83" s="91">
        <f t="shared" si="37"/>
        <v>290392777.97000003</v>
      </c>
      <c r="G83" s="298">
        <f>F83/D83*100</f>
        <v>27.671274277109838</v>
      </c>
      <c r="H83" s="298">
        <f>F83/E83*100</f>
        <v>107.71758170997221</v>
      </c>
      <c r="I83" s="91">
        <f t="shared" si="37"/>
        <v>240751821.46000001</v>
      </c>
      <c r="J83" s="298">
        <f>F83/I83*100</f>
        <v>120.6191405776125</v>
      </c>
      <c r="K83" s="91">
        <f t="shared" si="37"/>
        <v>40016100</v>
      </c>
      <c r="L83" s="91">
        <f t="shared" si="37"/>
        <v>40016100</v>
      </c>
      <c r="M83" s="91">
        <f t="shared" si="37"/>
        <v>13041431.149999999</v>
      </c>
      <c r="N83" s="298">
        <f>M83/L83*100</f>
        <v>32.590460214763553</v>
      </c>
      <c r="O83" s="91">
        <f t="shared" si="37"/>
        <v>17489419.739999998</v>
      </c>
      <c r="P83" s="298">
        <f>M83/O83*100</f>
        <v>74.5675462300958</v>
      </c>
      <c r="Q83" s="91">
        <f>C83+K83</f>
        <v>1069575400</v>
      </c>
      <c r="R83" s="91">
        <f>D83+L83</f>
        <v>1089453777</v>
      </c>
      <c r="S83" s="91">
        <f>F83+M83</f>
        <v>303434209.12</v>
      </c>
      <c r="T83" s="298">
        <f>S83/R83*100</f>
        <v>27.851958066138309</v>
      </c>
      <c r="U83" s="91">
        <f t="shared" si="24"/>
        <v>258241241.20000002</v>
      </c>
      <c r="V83" s="298">
        <f>S83/U83*100</f>
        <v>117.5002907010501</v>
      </c>
    </row>
    <row r="84" spans="1:31" s="143" customFormat="1" ht="128.25" customHeight="1" x14ac:dyDescent="0.95">
      <c r="A84" s="354" t="s">
        <v>1</v>
      </c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6"/>
    </row>
    <row r="85" spans="1:31" s="147" customFormat="1" ht="67.5" x14ac:dyDescent="0.9">
      <c r="A85" s="258" t="s">
        <v>91</v>
      </c>
      <c r="B85" s="145" t="s">
        <v>20</v>
      </c>
      <c r="C85" s="300">
        <f>C87+C86</f>
        <v>156467300</v>
      </c>
      <c r="D85" s="300">
        <f t="shared" ref="D85:F85" si="38">D87+D86</f>
        <v>156408300</v>
      </c>
      <c r="E85" s="300">
        <f t="shared" si="38"/>
        <v>42122805</v>
      </c>
      <c r="F85" s="300">
        <f t="shared" si="38"/>
        <v>41010715.920000002</v>
      </c>
      <c r="G85" s="89">
        <f>F85/D85*100</f>
        <v>26.220293884659572</v>
      </c>
      <c r="H85" s="89">
        <f>F85/E85*100</f>
        <v>97.359888355013396</v>
      </c>
      <c r="I85" s="300">
        <f t="shared" ref="I85" si="39">I87+I86</f>
        <v>34601915.740000002</v>
      </c>
      <c r="J85" s="89">
        <f>F85/I85*100</f>
        <v>118.5215183695491</v>
      </c>
      <c r="K85" s="300">
        <f>K87+K86</f>
        <v>5000</v>
      </c>
      <c r="L85" s="300">
        <f>L87+L86</f>
        <v>264000</v>
      </c>
      <c r="M85" s="300">
        <f>M87+M86</f>
        <v>505343.4</v>
      </c>
      <c r="N85" s="89">
        <f>M85/L85*100</f>
        <v>191.41795454545456</v>
      </c>
      <c r="O85" s="300">
        <f>O87+O86</f>
        <v>46460.25</v>
      </c>
      <c r="P85" s="89">
        <f>M85/O85*100</f>
        <v>1087.6897993446012</v>
      </c>
      <c r="Q85" s="89">
        <f>C85+K85</f>
        <v>156472300</v>
      </c>
      <c r="R85" s="89">
        <f>D85+L85</f>
        <v>156672300</v>
      </c>
      <c r="S85" s="89">
        <f>F85+M85</f>
        <v>41516059.32</v>
      </c>
      <c r="T85" s="89">
        <f>S85/R85*100</f>
        <v>26.498659507775145</v>
      </c>
      <c r="U85" s="89">
        <f>I85+O85</f>
        <v>34648375.990000002</v>
      </c>
      <c r="V85" s="89">
        <f>S85/U85*100</f>
        <v>119.82108290438231</v>
      </c>
    </row>
    <row r="86" spans="1:31" s="153" customFormat="1" ht="273" x14ac:dyDescent="0.9">
      <c r="A86" s="257" t="s">
        <v>148</v>
      </c>
      <c r="B86" s="149" t="s">
        <v>149</v>
      </c>
      <c r="C86" s="338">
        <v>155303300</v>
      </c>
      <c r="D86" s="338">
        <v>155044300</v>
      </c>
      <c r="E86" s="338">
        <v>41501230</v>
      </c>
      <c r="F86" s="339">
        <v>40450937.32</v>
      </c>
      <c r="G86" s="89">
        <f t="shared" ref="G86:G140" si="40">F86/D86*100</f>
        <v>26.089922248028468</v>
      </c>
      <c r="H86" s="89">
        <f t="shared" ref="H86:H140" si="41">F86/E86*100</f>
        <v>97.469249272852878</v>
      </c>
      <c r="I86" s="339">
        <v>34372478.149999999</v>
      </c>
      <c r="J86" s="89">
        <f t="shared" ref="J86:J141" si="42">F86/I86*100</f>
        <v>117.68408766884329</v>
      </c>
      <c r="K86" s="309">
        <v>5000</v>
      </c>
      <c r="L86" s="309">
        <v>264000</v>
      </c>
      <c r="M86" s="302">
        <v>85343.4</v>
      </c>
      <c r="N86" s="89">
        <f t="shared" ref="N86:N141" si="43">M86/L86*100</f>
        <v>32.327045454545448</v>
      </c>
      <c r="O86" s="302">
        <v>46460.25</v>
      </c>
      <c r="P86" s="89">
        <f t="shared" ref="P86:P141" si="44">M86/O86*100</f>
        <v>183.69121991379726</v>
      </c>
      <c r="Q86" s="89">
        <f t="shared" ref="Q86:Q141" si="45">C86+K86</f>
        <v>155308300</v>
      </c>
      <c r="R86" s="89">
        <f t="shared" ref="R86:R141" si="46">D86+L86</f>
        <v>155308300</v>
      </c>
      <c r="S86" s="89">
        <f t="shared" ref="S86:S141" si="47">F86+M86</f>
        <v>40536280.719999999</v>
      </c>
      <c r="T86" s="89">
        <f t="shared" ref="T86:T141" si="48">S86/R86*100</f>
        <v>26.100524389230966</v>
      </c>
      <c r="U86" s="89">
        <f t="shared" ref="U86:U141" si="49">I86+O86</f>
        <v>34418938.399999999</v>
      </c>
      <c r="V86" s="89">
        <f t="shared" ref="V86:V141" si="50">S86/U86*100</f>
        <v>117.77318710097113</v>
      </c>
    </row>
    <row r="87" spans="1:31" s="155" customFormat="1" ht="136.5" x14ac:dyDescent="0.95">
      <c r="A87" s="257" t="s">
        <v>90</v>
      </c>
      <c r="B87" s="149" t="s">
        <v>150</v>
      </c>
      <c r="C87" s="338">
        <v>1164000</v>
      </c>
      <c r="D87" s="338">
        <v>1364000</v>
      </c>
      <c r="E87" s="338">
        <v>621575</v>
      </c>
      <c r="F87" s="339">
        <v>559778.6</v>
      </c>
      <c r="G87" s="89">
        <f t="shared" si="40"/>
        <v>41.039486803519061</v>
      </c>
      <c r="H87" s="89">
        <f t="shared" si="41"/>
        <v>90.058094357076783</v>
      </c>
      <c r="I87" s="339">
        <v>229437.59000000003</v>
      </c>
      <c r="J87" s="89">
        <f t="shared" si="42"/>
        <v>243.97859130232317</v>
      </c>
      <c r="K87" s="309">
        <v>0</v>
      </c>
      <c r="L87" s="309">
        <v>0</v>
      </c>
      <c r="M87" s="278">
        <v>420000</v>
      </c>
      <c r="N87" s="89"/>
      <c r="O87" s="278">
        <v>0</v>
      </c>
      <c r="P87" s="89"/>
      <c r="Q87" s="89">
        <f t="shared" si="45"/>
        <v>1164000</v>
      </c>
      <c r="R87" s="89">
        <f t="shared" si="46"/>
        <v>1364000</v>
      </c>
      <c r="S87" s="89">
        <f t="shared" si="47"/>
        <v>979778.6</v>
      </c>
      <c r="T87" s="89">
        <f t="shared" si="48"/>
        <v>71.831275659824044</v>
      </c>
      <c r="U87" s="89">
        <f t="shared" si="49"/>
        <v>229437.59000000003</v>
      </c>
      <c r="V87" s="89">
        <f t="shared" si="50"/>
        <v>427.03490740118031</v>
      </c>
    </row>
    <row r="88" spans="1:31" s="147" customFormat="1" ht="67.5" x14ac:dyDescent="0.9">
      <c r="A88" s="258" t="s">
        <v>92</v>
      </c>
      <c r="B88" s="145" t="s">
        <v>21</v>
      </c>
      <c r="C88" s="310">
        <v>538168900</v>
      </c>
      <c r="D88" s="310">
        <v>552670658</v>
      </c>
      <c r="E88" s="310">
        <v>155283830</v>
      </c>
      <c r="F88" s="310">
        <v>131511511.15000001</v>
      </c>
      <c r="G88" s="89">
        <f t="shared" si="40"/>
        <v>23.795638369135204</v>
      </c>
      <c r="H88" s="89">
        <f t="shared" si="41"/>
        <v>84.69105324746306</v>
      </c>
      <c r="I88" s="310">
        <v>119258113.68000004</v>
      </c>
      <c r="J88" s="89">
        <f t="shared" si="42"/>
        <v>110.27468663715322</v>
      </c>
      <c r="K88" s="89">
        <v>12551800</v>
      </c>
      <c r="L88" s="89">
        <v>29617942</v>
      </c>
      <c r="M88" s="89">
        <v>5480498.0999999996</v>
      </c>
      <c r="N88" s="89">
        <f t="shared" si="43"/>
        <v>18.503980121238673</v>
      </c>
      <c r="O88" s="89">
        <v>2206391.84</v>
      </c>
      <c r="P88" s="89">
        <f t="shared" si="44"/>
        <v>248.39187675748474</v>
      </c>
      <c r="Q88" s="89">
        <f t="shared" si="45"/>
        <v>550720700</v>
      </c>
      <c r="R88" s="89">
        <f t="shared" si="46"/>
        <v>582288600</v>
      </c>
      <c r="S88" s="89">
        <f t="shared" si="47"/>
        <v>136992009.25</v>
      </c>
      <c r="T88" s="89">
        <f t="shared" si="48"/>
        <v>23.526479695807197</v>
      </c>
      <c r="U88" s="89">
        <f t="shared" si="49"/>
        <v>121464505.52000004</v>
      </c>
      <c r="V88" s="89">
        <f t="shared" si="50"/>
        <v>112.78357299815727</v>
      </c>
    </row>
    <row r="89" spans="1:31" s="147" customFormat="1" ht="67.5" x14ac:dyDescent="0.9">
      <c r="A89" s="258" t="s">
        <v>93</v>
      </c>
      <c r="B89" s="145" t="s">
        <v>22</v>
      </c>
      <c r="C89" s="311">
        <v>60081900</v>
      </c>
      <c r="D89" s="311">
        <v>60190000</v>
      </c>
      <c r="E89" s="311">
        <v>16349060</v>
      </c>
      <c r="F89" s="311">
        <v>15970834.85</v>
      </c>
      <c r="G89" s="89">
        <f t="shared" si="40"/>
        <v>26.534033643462369</v>
      </c>
      <c r="H89" s="89">
        <f t="shared" si="41"/>
        <v>97.686563325353262</v>
      </c>
      <c r="I89" s="311">
        <v>12337954.139999999</v>
      </c>
      <c r="J89" s="89">
        <f t="shared" si="42"/>
        <v>129.44475776759535</v>
      </c>
      <c r="K89" s="89">
        <v>0</v>
      </c>
      <c r="L89" s="89">
        <v>300000</v>
      </c>
      <c r="M89" s="89">
        <v>0</v>
      </c>
      <c r="N89" s="89">
        <f t="shared" si="43"/>
        <v>0</v>
      </c>
      <c r="O89" s="89">
        <v>5002668.38</v>
      </c>
      <c r="P89" s="89">
        <f t="shared" si="44"/>
        <v>0</v>
      </c>
      <c r="Q89" s="89">
        <f t="shared" si="45"/>
        <v>60081900</v>
      </c>
      <c r="R89" s="89">
        <f t="shared" si="46"/>
        <v>60490000</v>
      </c>
      <c r="S89" s="89">
        <f t="shared" si="47"/>
        <v>15970834.85</v>
      </c>
      <c r="T89" s="89">
        <f t="shared" si="48"/>
        <v>26.402438171598615</v>
      </c>
      <c r="U89" s="89">
        <f t="shared" si="49"/>
        <v>17340622.52</v>
      </c>
      <c r="V89" s="89">
        <f t="shared" si="50"/>
        <v>92.100700719249602</v>
      </c>
    </row>
    <row r="90" spans="1:31" s="155" customFormat="1" ht="135" x14ac:dyDescent="0.95">
      <c r="A90" s="258" t="s">
        <v>94</v>
      </c>
      <c r="B90" s="145" t="s">
        <v>23</v>
      </c>
      <c r="C90" s="312">
        <f>SUM(C91:C103)</f>
        <v>40289200</v>
      </c>
      <c r="D90" s="312">
        <f>SUM(D91:D103)</f>
        <v>40778765</v>
      </c>
      <c r="E90" s="312">
        <f>SUM(E91:E103)</f>
        <v>8293176</v>
      </c>
      <c r="F90" s="312">
        <f>SUM(F91:F103)</f>
        <v>7890333.6899999995</v>
      </c>
      <c r="G90" s="89">
        <f t="shared" si="40"/>
        <v>19.349123716718736</v>
      </c>
      <c r="H90" s="89">
        <f t="shared" si="41"/>
        <v>95.14248449568656</v>
      </c>
      <c r="I90" s="312">
        <f>SUM(I91:I103)</f>
        <v>5870346</v>
      </c>
      <c r="J90" s="89">
        <f t="shared" si="42"/>
        <v>134.41002779052548</v>
      </c>
      <c r="K90" s="300">
        <f>SUM(K91:K103)</f>
        <v>20400</v>
      </c>
      <c r="L90" s="300">
        <f>SUM(L91:L103)</f>
        <v>20400</v>
      </c>
      <c r="M90" s="300">
        <f>SUM(M91:M103)</f>
        <v>523738.7</v>
      </c>
      <c r="N90" s="89">
        <f t="shared" si="43"/>
        <v>2567.3465686274512</v>
      </c>
      <c r="O90" s="300">
        <f>SUM(O91:O103)</f>
        <v>382996.7</v>
      </c>
      <c r="P90" s="89">
        <f t="shared" si="44"/>
        <v>136.74757510965497</v>
      </c>
      <c r="Q90" s="89">
        <f t="shared" si="45"/>
        <v>40309600</v>
      </c>
      <c r="R90" s="89">
        <f t="shared" si="46"/>
        <v>40799165</v>
      </c>
      <c r="S90" s="89">
        <f t="shared" si="47"/>
        <v>8414072.3899999987</v>
      </c>
      <c r="T90" s="89">
        <f t="shared" si="48"/>
        <v>20.623148512965887</v>
      </c>
      <c r="U90" s="89">
        <f t="shared" si="49"/>
        <v>6253342.7000000002</v>
      </c>
      <c r="V90" s="89">
        <f t="shared" si="50"/>
        <v>134.55319488567287</v>
      </c>
    </row>
    <row r="91" spans="1:31" s="155" customFormat="1" ht="136.5" x14ac:dyDescent="0.95">
      <c r="A91" s="256">
        <v>3032</v>
      </c>
      <c r="B91" s="160" t="s">
        <v>98</v>
      </c>
      <c r="C91" s="313">
        <v>30000</v>
      </c>
      <c r="D91" s="313">
        <v>30000</v>
      </c>
      <c r="E91" s="313">
        <v>7500</v>
      </c>
      <c r="F91" s="313">
        <v>4936.12</v>
      </c>
      <c r="G91" s="89">
        <f t="shared" si="40"/>
        <v>16.453733333333336</v>
      </c>
      <c r="H91" s="89">
        <f t="shared" si="41"/>
        <v>65.814933333333343</v>
      </c>
      <c r="I91" s="313">
        <v>199.92</v>
      </c>
      <c r="J91" s="89">
        <f t="shared" si="42"/>
        <v>2469.0476190476188</v>
      </c>
      <c r="K91" s="89"/>
      <c r="L91" s="89"/>
      <c r="M91" s="89"/>
      <c r="N91" s="89"/>
      <c r="O91" s="89"/>
      <c r="P91" s="89"/>
      <c r="Q91" s="89">
        <f t="shared" si="45"/>
        <v>30000</v>
      </c>
      <c r="R91" s="89">
        <f t="shared" si="46"/>
        <v>30000</v>
      </c>
      <c r="S91" s="89">
        <f t="shared" si="47"/>
        <v>4936.12</v>
      </c>
      <c r="T91" s="89">
        <f t="shared" si="48"/>
        <v>16.453733333333336</v>
      </c>
      <c r="U91" s="89">
        <f t="shared" si="49"/>
        <v>199.92</v>
      </c>
      <c r="V91" s="89">
        <f t="shared" si="50"/>
        <v>2469.0476190476188</v>
      </c>
    </row>
    <row r="92" spans="1:31" s="155" customFormat="1" ht="273" x14ac:dyDescent="0.95">
      <c r="A92" s="256">
        <v>3033</v>
      </c>
      <c r="B92" s="160" t="s">
        <v>181</v>
      </c>
      <c r="C92" s="313">
        <v>1360000</v>
      </c>
      <c r="D92" s="313">
        <v>1360000</v>
      </c>
      <c r="E92" s="313">
        <v>190000</v>
      </c>
      <c r="F92" s="313">
        <v>190000</v>
      </c>
      <c r="G92" s="89">
        <f t="shared" si="40"/>
        <v>13.970588235294118</v>
      </c>
      <c r="H92" s="89">
        <f t="shared" si="41"/>
        <v>100</v>
      </c>
      <c r="I92" s="313">
        <v>79995</v>
      </c>
      <c r="J92" s="89">
        <f t="shared" si="42"/>
        <v>237.51484467779238</v>
      </c>
      <c r="K92" s="89"/>
      <c r="L92" s="89"/>
      <c r="M92" s="89"/>
      <c r="N92" s="89"/>
      <c r="O92" s="89"/>
      <c r="P92" s="89"/>
      <c r="Q92" s="89">
        <f t="shared" si="45"/>
        <v>1360000</v>
      </c>
      <c r="R92" s="89">
        <f t="shared" si="46"/>
        <v>1360000</v>
      </c>
      <c r="S92" s="89">
        <f t="shared" si="47"/>
        <v>190000</v>
      </c>
      <c r="T92" s="89">
        <f t="shared" si="48"/>
        <v>13.970588235294118</v>
      </c>
      <c r="U92" s="89">
        <f t="shared" si="49"/>
        <v>79995</v>
      </c>
      <c r="V92" s="89">
        <f t="shared" si="50"/>
        <v>237.51484467779238</v>
      </c>
    </row>
    <row r="93" spans="1:31" s="265" customFormat="1" ht="204.75" x14ac:dyDescent="0.95">
      <c r="A93" s="255">
        <v>3090</v>
      </c>
      <c r="B93" s="266" t="s">
        <v>283</v>
      </c>
      <c r="C93" s="314">
        <v>500000</v>
      </c>
      <c r="D93" s="314">
        <v>500000</v>
      </c>
      <c r="E93" s="314">
        <v>130000</v>
      </c>
      <c r="F93" s="314">
        <v>100000</v>
      </c>
      <c r="G93" s="89">
        <f t="shared" si="40"/>
        <v>20</v>
      </c>
      <c r="H93" s="89">
        <f t="shared" si="41"/>
        <v>76.923076923076934</v>
      </c>
      <c r="I93" s="314">
        <v>0</v>
      </c>
      <c r="J93" s="89"/>
      <c r="K93" s="315"/>
      <c r="L93" s="315"/>
      <c r="M93" s="315"/>
      <c r="N93" s="89"/>
      <c r="O93" s="315"/>
      <c r="P93" s="89"/>
      <c r="Q93" s="89">
        <f t="shared" si="45"/>
        <v>500000</v>
      </c>
      <c r="R93" s="89">
        <f t="shared" si="46"/>
        <v>500000</v>
      </c>
      <c r="S93" s="89">
        <f t="shared" si="47"/>
        <v>100000</v>
      </c>
      <c r="T93" s="89">
        <f t="shared" si="48"/>
        <v>20</v>
      </c>
      <c r="U93" s="89">
        <f t="shared" si="49"/>
        <v>0</v>
      </c>
      <c r="V93" s="89"/>
    </row>
    <row r="94" spans="1:31" s="167" customFormat="1" ht="341.25" x14ac:dyDescent="0.95">
      <c r="A94" s="256" t="s">
        <v>96</v>
      </c>
      <c r="B94" s="160" t="s">
        <v>100</v>
      </c>
      <c r="C94" s="313">
        <v>10497900</v>
      </c>
      <c r="D94" s="313">
        <v>10497900</v>
      </c>
      <c r="E94" s="313">
        <v>2500900</v>
      </c>
      <c r="F94" s="313">
        <v>2420087.0699999998</v>
      </c>
      <c r="G94" s="89">
        <f t="shared" si="40"/>
        <v>23.053058897493784</v>
      </c>
      <c r="H94" s="89">
        <f t="shared" si="41"/>
        <v>96.768646087408527</v>
      </c>
      <c r="I94" s="313">
        <v>2251761.98</v>
      </c>
      <c r="J94" s="89">
        <f t="shared" si="42"/>
        <v>107.47526121744005</v>
      </c>
      <c r="K94" s="278">
        <v>20400</v>
      </c>
      <c r="L94" s="278">
        <v>20400</v>
      </c>
      <c r="M94" s="278">
        <v>0</v>
      </c>
      <c r="N94" s="89">
        <f t="shared" si="43"/>
        <v>0</v>
      </c>
      <c r="O94" s="278">
        <v>0</v>
      </c>
      <c r="P94" s="89"/>
      <c r="Q94" s="89">
        <f t="shared" si="45"/>
        <v>10518300</v>
      </c>
      <c r="R94" s="89">
        <f t="shared" si="46"/>
        <v>10518300</v>
      </c>
      <c r="S94" s="89">
        <f t="shared" si="47"/>
        <v>2420087.0699999998</v>
      </c>
      <c r="T94" s="89">
        <f t="shared" si="48"/>
        <v>23.008348022018765</v>
      </c>
      <c r="U94" s="89">
        <f t="shared" si="49"/>
        <v>2251761.98</v>
      </c>
      <c r="V94" s="89">
        <f t="shared" si="50"/>
        <v>107.47526121744005</v>
      </c>
    </row>
    <row r="95" spans="1:31" s="167" customFormat="1" ht="136.5" x14ac:dyDescent="0.95">
      <c r="A95" s="256">
        <v>3112</v>
      </c>
      <c r="B95" s="160" t="s">
        <v>139</v>
      </c>
      <c r="C95" s="313">
        <v>50000</v>
      </c>
      <c r="D95" s="313">
        <v>50000</v>
      </c>
      <c r="E95" s="313">
        <v>0</v>
      </c>
      <c r="F95" s="313">
        <v>0</v>
      </c>
      <c r="G95" s="89">
        <f t="shared" si="40"/>
        <v>0</v>
      </c>
      <c r="H95" s="89"/>
      <c r="I95" s="313">
        <v>0</v>
      </c>
      <c r="J95" s="89"/>
      <c r="K95" s="278"/>
      <c r="L95" s="278"/>
      <c r="M95" s="278"/>
      <c r="N95" s="89"/>
      <c r="O95" s="278">
        <v>0</v>
      </c>
      <c r="P95" s="89"/>
      <c r="Q95" s="89">
        <f t="shared" si="45"/>
        <v>50000</v>
      </c>
      <c r="R95" s="89">
        <f t="shared" si="46"/>
        <v>50000</v>
      </c>
      <c r="S95" s="89">
        <f t="shared" si="47"/>
        <v>0</v>
      </c>
      <c r="T95" s="89">
        <f t="shared" si="48"/>
        <v>0</v>
      </c>
      <c r="U95" s="89">
        <f t="shared" si="49"/>
        <v>0</v>
      </c>
      <c r="V95" s="89"/>
    </row>
    <row r="96" spans="1:31" s="167" customFormat="1" ht="204.75" x14ac:dyDescent="0.95">
      <c r="A96" s="256">
        <v>3121</v>
      </c>
      <c r="B96" s="160" t="s">
        <v>140</v>
      </c>
      <c r="C96" s="313">
        <v>5737100</v>
      </c>
      <c r="D96" s="313">
        <v>5737100</v>
      </c>
      <c r="E96" s="313">
        <v>1373000</v>
      </c>
      <c r="F96" s="313">
        <v>1187525.45</v>
      </c>
      <c r="G96" s="89">
        <f t="shared" si="40"/>
        <v>20.699054400306775</v>
      </c>
      <c r="H96" s="89">
        <f t="shared" si="41"/>
        <v>86.491292789512002</v>
      </c>
      <c r="I96" s="313">
        <v>1082916.4500000002</v>
      </c>
      <c r="J96" s="89">
        <f t="shared" si="42"/>
        <v>109.65993267532316</v>
      </c>
      <c r="K96" s="278"/>
      <c r="L96" s="278"/>
      <c r="M96" s="278">
        <v>84500</v>
      </c>
      <c r="N96" s="89"/>
      <c r="O96" s="278">
        <v>239000</v>
      </c>
      <c r="P96" s="89">
        <f t="shared" si="44"/>
        <v>35.355648535564853</v>
      </c>
      <c r="Q96" s="89">
        <f t="shared" si="45"/>
        <v>5737100</v>
      </c>
      <c r="R96" s="89">
        <f t="shared" si="46"/>
        <v>5737100</v>
      </c>
      <c r="S96" s="89">
        <f t="shared" si="47"/>
        <v>1272025.45</v>
      </c>
      <c r="T96" s="89">
        <f t="shared" si="48"/>
        <v>22.171923968555539</v>
      </c>
      <c r="U96" s="89">
        <f t="shared" si="49"/>
        <v>1321916.4500000002</v>
      </c>
      <c r="V96" s="89">
        <f t="shared" si="50"/>
        <v>96.225858298381851</v>
      </c>
    </row>
    <row r="97" spans="1:22" s="167" customFormat="1" ht="136.5" x14ac:dyDescent="0.95">
      <c r="A97" s="256">
        <v>3133</v>
      </c>
      <c r="B97" s="160" t="s">
        <v>101</v>
      </c>
      <c r="C97" s="313">
        <v>620000</v>
      </c>
      <c r="D97" s="313">
        <v>620000</v>
      </c>
      <c r="E97" s="313">
        <v>441400</v>
      </c>
      <c r="F97" s="313">
        <v>438350</v>
      </c>
      <c r="G97" s="89">
        <f t="shared" si="40"/>
        <v>70.701612903225808</v>
      </c>
      <c r="H97" s="89">
        <f t="shared" si="41"/>
        <v>99.309016764839157</v>
      </c>
      <c r="I97" s="313">
        <v>12400</v>
      </c>
      <c r="J97" s="89">
        <f t="shared" si="42"/>
        <v>3535.0806451612902</v>
      </c>
      <c r="K97" s="278"/>
      <c r="L97" s="278"/>
      <c r="M97" s="278"/>
      <c r="N97" s="89"/>
      <c r="O97" s="278">
        <v>0</v>
      </c>
      <c r="P97" s="89"/>
      <c r="Q97" s="89">
        <f t="shared" si="45"/>
        <v>620000</v>
      </c>
      <c r="R97" s="89">
        <f t="shared" si="46"/>
        <v>620000</v>
      </c>
      <c r="S97" s="89">
        <f t="shared" si="47"/>
        <v>438350</v>
      </c>
      <c r="T97" s="89">
        <f t="shared" si="48"/>
        <v>70.701612903225808</v>
      </c>
      <c r="U97" s="89">
        <f t="shared" si="49"/>
        <v>12400</v>
      </c>
      <c r="V97" s="89">
        <f t="shared" si="50"/>
        <v>3535.0806451612902</v>
      </c>
    </row>
    <row r="98" spans="1:22" s="167" customFormat="1" ht="409.5" x14ac:dyDescent="0.95">
      <c r="A98" s="256">
        <v>3140</v>
      </c>
      <c r="B98" s="160" t="s">
        <v>102</v>
      </c>
      <c r="C98" s="313">
        <v>700000</v>
      </c>
      <c r="D98" s="313">
        <v>700000</v>
      </c>
      <c r="E98" s="313">
        <v>0</v>
      </c>
      <c r="F98" s="313">
        <v>0</v>
      </c>
      <c r="G98" s="89">
        <f t="shared" si="40"/>
        <v>0</v>
      </c>
      <c r="H98" s="89"/>
      <c r="I98" s="313">
        <v>0</v>
      </c>
      <c r="J98" s="89"/>
      <c r="K98" s="278"/>
      <c r="L98" s="278"/>
      <c r="M98" s="278"/>
      <c r="N98" s="89"/>
      <c r="O98" s="278"/>
      <c r="P98" s="89"/>
      <c r="Q98" s="89">
        <f t="shared" si="45"/>
        <v>700000</v>
      </c>
      <c r="R98" s="89">
        <f t="shared" si="46"/>
        <v>700000</v>
      </c>
      <c r="S98" s="89">
        <f t="shared" si="47"/>
        <v>0</v>
      </c>
      <c r="T98" s="89">
        <f t="shared" si="48"/>
        <v>0</v>
      </c>
      <c r="U98" s="89">
        <f t="shared" si="49"/>
        <v>0</v>
      </c>
      <c r="V98" s="89"/>
    </row>
    <row r="99" spans="1:22" s="167" customFormat="1" ht="409.5" x14ac:dyDescent="0.95">
      <c r="A99" s="256">
        <v>3160</v>
      </c>
      <c r="B99" s="160" t="s">
        <v>182</v>
      </c>
      <c r="C99" s="313">
        <v>3600000</v>
      </c>
      <c r="D99" s="313">
        <v>3707488</v>
      </c>
      <c r="E99" s="313">
        <v>887488</v>
      </c>
      <c r="F99" s="313">
        <v>887488</v>
      </c>
      <c r="G99" s="89">
        <f t="shared" si="40"/>
        <v>23.937717397871548</v>
      </c>
      <c r="H99" s="89">
        <f t="shared" si="41"/>
        <v>100</v>
      </c>
      <c r="I99" s="313">
        <v>622362.93000000005</v>
      </c>
      <c r="J99" s="89">
        <f t="shared" si="42"/>
        <v>142.59975284839024</v>
      </c>
      <c r="K99" s="278"/>
      <c r="L99" s="278"/>
      <c r="M99" s="278"/>
      <c r="N99" s="89"/>
      <c r="O99" s="278"/>
      <c r="P99" s="89"/>
      <c r="Q99" s="89">
        <f t="shared" si="45"/>
        <v>3600000</v>
      </c>
      <c r="R99" s="89">
        <f t="shared" si="46"/>
        <v>3707488</v>
      </c>
      <c r="S99" s="89">
        <f t="shared" si="47"/>
        <v>887488</v>
      </c>
      <c r="T99" s="89">
        <f t="shared" si="48"/>
        <v>23.937717397871548</v>
      </c>
      <c r="U99" s="89">
        <f t="shared" si="49"/>
        <v>622362.93000000005</v>
      </c>
      <c r="V99" s="89">
        <f t="shared" si="50"/>
        <v>142.59975284839024</v>
      </c>
    </row>
    <row r="100" spans="1:22" s="167" customFormat="1" ht="409.5" x14ac:dyDescent="0.95">
      <c r="A100" s="256">
        <v>3180</v>
      </c>
      <c r="B100" s="160" t="s">
        <v>141</v>
      </c>
      <c r="C100" s="313">
        <v>1400000</v>
      </c>
      <c r="D100" s="313">
        <v>1413500</v>
      </c>
      <c r="E100" s="313">
        <v>485000</v>
      </c>
      <c r="F100" s="313">
        <v>480000</v>
      </c>
      <c r="G100" s="89">
        <f t="shared" si="40"/>
        <v>33.958259639193486</v>
      </c>
      <c r="H100" s="89">
        <f t="shared" si="41"/>
        <v>98.969072164948457</v>
      </c>
      <c r="I100" s="313">
        <v>220781.97</v>
      </c>
      <c r="J100" s="89">
        <f t="shared" si="42"/>
        <v>217.40905745156635</v>
      </c>
      <c r="K100" s="89"/>
      <c r="L100" s="278"/>
      <c r="M100" s="278"/>
      <c r="N100" s="89"/>
      <c r="O100" s="278"/>
      <c r="P100" s="89"/>
      <c r="Q100" s="89">
        <f t="shared" si="45"/>
        <v>1400000</v>
      </c>
      <c r="R100" s="89">
        <f t="shared" si="46"/>
        <v>1413500</v>
      </c>
      <c r="S100" s="89">
        <f t="shared" si="47"/>
        <v>480000</v>
      </c>
      <c r="T100" s="89">
        <f t="shared" si="48"/>
        <v>33.958259639193486</v>
      </c>
      <c r="U100" s="89">
        <f t="shared" si="49"/>
        <v>220781.97</v>
      </c>
      <c r="V100" s="89">
        <f t="shared" si="50"/>
        <v>217.40905745156635</v>
      </c>
    </row>
    <row r="101" spans="1:22" s="167" customFormat="1" ht="409.5" x14ac:dyDescent="0.95">
      <c r="A101" s="256">
        <v>3193</v>
      </c>
      <c r="B101" s="160" t="s">
        <v>284</v>
      </c>
      <c r="C101" s="313">
        <v>0</v>
      </c>
      <c r="D101" s="313">
        <v>368577</v>
      </c>
      <c r="E101" s="313">
        <v>128688</v>
      </c>
      <c r="F101" s="313">
        <v>77430</v>
      </c>
      <c r="G101" s="89">
        <f t="shared" si="40"/>
        <v>21.0078219747841</v>
      </c>
      <c r="H101" s="89">
        <f t="shared" si="41"/>
        <v>60.168780305856032</v>
      </c>
      <c r="I101" s="313"/>
      <c r="J101" s="89"/>
      <c r="K101" s="89"/>
      <c r="L101" s="278"/>
      <c r="M101" s="278"/>
      <c r="N101" s="89"/>
      <c r="O101" s="278"/>
      <c r="P101" s="89"/>
      <c r="Q101" s="89">
        <f t="shared" si="45"/>
        <v>0</v>
      </c>
      <c r="R101" s="89">
        <f t="shared" si="46"/>
        <v>368577</v>
      </c>
      <c r="S101" s="89">
        <f t="shared" si="47"/>
        <v>77430</v>
      </c>
      <c r="T101" s="89">
        <f t="shared" si="48"/>
        <v>21.0078219747841</v>
      </c>
      <c r="U101" s="89">
        <f t="shared" si="49"/>
        <v>0</v>
      </c>
      <c r="V101" s="89"/>
    </row>
    <row r="102" spans="1:22" s="167" customFormat="1" ht="136.5" x14ac:dyDescent="0.95">
      <c r="A102" s="256">
        <v>3210</v>
      </c>
      <c r="B102" s="160" t="s">
        <v>230</v>
      </c>
      <c r="C102" s="316"/>
      <c r="D102" s="316"/>
      <c r="E102" s="316"/>
      <c r="F102" s="316"/>
      <c r="G102" s="89"/>
      <c r="H102" s="89"/>
      <c r="I102" s="316"/>
      <c r="J102" s="89"/>
      <c r="K102" s="89"/>
      <c r="L102" s="278"/>
      <c r="M102" s="278">
        <v>439238.7</v>
      </c>
      <c r="N102" s="89"/>
      <c r="O102" s="278">
        <v>143996.70000000001</v>
      </c>
      <c r="P102" s="89">
        <f t="shared" si="44"/>
        <v>305.03386535941445</v>
      </c>
      <c r="Q102" s="89">
        <f t="shared" si="45"/>
        <v>0</v>
      </c>
      <c r="R102" s="89">
        <f t="shared" si="46"/>
        <v>0</v>
      </c>
      <c r="S102" s="89">
        <f t="shared" si="47"/>
        <v>439238.7</v>
      </c>
      <c r="T102" s="89"/>
      <c r="U102" s="89">
        <f t="shared" si="49"/>
        <v>143996.70000000001</v>
      </c>
      <c r="V102" s="89">
        <f t="shared" si="50"/>
        <v>305.03386535941445</v>
      </c>
    </row>
    <row r="103" spans="1:22" s="167" customFormat="1" ht="136.5" x14ac:dyDescent="0.95">
      <c r="A103" s="256">
        <v>3242</v>
      </c>
      <c r="B103" s="160" t="s">
        <v>142</v>
      </c>
      <c r="C103" s="313">
        <v>15794200</v>
      </c>
      <c r="D103" s="313">
        <v>15794200</v>
      </c>
      <c r="E103" s="313">
        <v>2149200</v>
      </c>
      <c r="F103" s="313">
        <v>2104517.0499999998</v>
      </c>
      <c r="G103" s="89">
        <f t="shared" si="40"/>
        <v>13.324619480568813</v>
      </c>
      <c r="H103" s="89">
        <f t="shared" si="41"/>
        <v>97.920949655685831</v>
      </c>
      <c r="I103" s="313">
        <v>1599927.75</v>
      </c>
      <c r="J103" s="89">
        <f t="shared" si="42"/>
        <v>131.53825539934536</v>
      </c>
      <c r="K103" s="89"/>
      <c r="L103" s="89"/>
      <c r="M103" s="89"/>
      <c r="N103" s="89"/>
      <c r="O103" s="89"/>
      <c r="P103" s="89"/>
      <c r="Q103" s="89">
        <f t="shared" si="45"/>
        <v>15794200</v>
      </c>
      <c r="R103" s="89">
        <f t="shared" si="46"/>
        <v>15794200</v>
      </c>
      <c r="S103" s="89">
        <f t="shared" si="47"/>
        <v>2104517.0499999998</v>
      </c>
      <c r="T103" s="89">
        <f t="shared" si="48"/>
        <v>13.324619480568813</v>
      </c>
      <c r="U103" s="89">
        <f t="shared" si="49"/>
        <v>1599927.75</v>
      </c>
      <c r="V103" s="89">
        <f t="shared" si="50"/>
        <v>131.53825539934536</v>
      </c>
    </row>
    <row r="104" spans="1:22" s="147" customFormat="1" ht="67.5" x14ac:dyDescent="0.9">
      <c r="A104" s="254">
        <v>4000</v>
      </c>
      <c r="B104" s="145" t="s">
        <v>25</v>
      </c>
      <c r="C104" s="317">
        <v>64919100</v>
      </c>
      <c r="D104" s="317">
        <v>64919100</v>
      </c>
      <c r="E104" s="317">
        <v>14543340</v>
      </c>
      <c r="F104" s="317">
        <v>12700529.85</v>
      </c>
      <c r="G104" s="89">
        <f t="shared" si="40"/>
        <v>19.563625882059362</v>
      </c>
      <c r="H104" s="89">
        <f t="shared" si="41"/>
        <v>87.32883814859585</v>
      </c>
      <c r="I104" s="317">
        <v>11757828.940000001</v>
      </c>
      <c r="J104" s="89">
        <f t="shared" si="42"/>
        <v>108.01764436964159</v>
      </c>
      <c r="K104" s="89">
        <v>994000</v>
      </c>
      <c r="L104" s="89">
        <v>994000</v>
      </c>
      <c r="M104" s="89">
        <v>460919.58</v>
      </c>
      <c r="N104" s="89">
        <f t="shared" si="43"/>
        <v>46.370179074446682</v>
      </c>
      <c r="O104" s="89">
        <v>153820.57999999999</v>
      </c>
      <c r="P104" s="89">
        <f t="shared" si="44"/>
        <v>299.64753741014374</v>
      </c>
      <c r="Q104" s="89">
        <f t="shared" si="45"/>
        <v>65913100</v>
      </c>
      <c r="R104" s="89">
        <f t="shared" si="46"/>
        <v>65913100</v>
      </c>
      <c r="S104" s="89">
        <f t="shared" si="47"/>
        <v>13161449.43</v>
      </c>
      <c r="T104" s="89">
        <f t="shared" si="48"/>
        <v>19.967881088888248</v>
      </c>
      <c r="U104" s="89">
        <f t="shared" si="49"/>
        <v>11911649.520000001</v>
      </c>
      <c r="V104" s="89">
        <f t="shared" si="50"/>
        <v>110.49224885186177</v>
      </c>
    </row>
    <row r="105" spans="1:22" s="147" customFormat="1" ht="67.5" x14ac:dyDescent="0.9">
      <c r="A105" s="254">
        <v>5000</v>
      </c>
      <c r="B105" s="145" t="s">
        <v>43</v>
      </c>
      <c r="C105" s="318">
        <v>28592400</v>
      </c>
      <c r="D105" s="318">
        <v>28392400</v>
      </c>
      <c r="E105" s="318">
        <v>5915585</v>
      </c>
      <c r="F105" s="318">
        <v>4801681.34</v>
      </c>
      <c r="G105" s="89">
        <f t="shared" si="40"/>
        <v>16.911854369479158</v>
      </c>
      <c r="H105" s="89">
        <f t="shared" si="41"/>
        <v>81.170016828428629</v>
      </c>
      <c r="I105" s="318">
        <v>6426824.4000000022</v>
      </c>
      <c r="J105" s="89">
        <f t="shared" si="42"/>
        <v>74.713124883262694</v>
      </c>
      <c r="K105" s="89">
        <v>944900</v>
      </c>
      <c r="L105" s="89">
        <v>944900</v>
      </c>
      <c r="M105" s="89">
        <v>70131.59</v>
      </c>
      <c r="N105" s="89">
        <f t="shared" si="43"/>
        <v>7.4221176844110488</v>
      </c>
      <c r="O105" s="89">
        <v>144871.01</v>
      </c>
      <c r="P105" s="89">
        <f t="shared" si="44"/>
        <v>48.409678375266381</v>
      </c>
      <c r="Q105" s="89">
        <f t="shared" si="45"/>
        <v>29537300</v>
      </c>
      <c r="R105" s="89">
        <f t="shared" si="46"/>
        <v>29337300</v>
      </c>
      <c r="S105" s="89">
        <f t="shared" si="47"/>
        <v>4871812.93</v>
      </c>
      <c r="T105" s="89">
        <f t="shared" si="48"/>
        <v>16.606207558296092</v>
      </c>
      <c r="U105" s="89">
        <f t="shared" si="49"/>
        <v>6571695.410000002</v>
      </c>
      <c r="V105" s="89">
        <f t="shared" si="50"/>
        <v>74.133273471358251</v>
      </c>
    </row>
    <row r="106" spans="1:22" s="155" customFormat="1" ht="68.25" x14ac:dyDescent="0.95">
      <c r="A106" s="258" t="s">
        <v>103</v>
      </c>
      <c r="B106" s="145" t="s">
        <v>24</v>
      </c>
      <c r="C106" s="312">
        <f t="shared" ref="C106:F106" si="51">SUM(C107:C113)</f>
        <v>72240000</v>
      </c>
      <c r="D106" s="312">
        <f t="shared" si="51"/>
        <v>98355901</v>
      </c>
      <c r="E106" s="312">
        <f t="shared" si="51"/>
        <v>29242950</v>
      </c>
      <c r="F106" s="312">
        <f t="shared" si="51"/>
        <v>27875522.039999999</v>
      </c>
      <c r="G106" s="89">
        <f t="shared" si="40"/>
        <v>28.341484096617648</v>
      </c>
      <c r="H106" s="89">
        <f t="shared" si="41"/>
        <v>95.323905556723915</v>
      </c>
      <c r="I106" s="312">
        <f t="shared" ref="I106" si="52">SUM(I107:I113)</f>
        <v>17684531.73</v>
      </c>
      <c r="J106" s="89">
        <f t="shared" si="42"/>
        <v>157.62657708777229</v>
      </c>
      <c r="K106" s="300">
        <f>SUM(K107:K114)</f>
        <v>2556000</v>
      </c>
      <c r="L106" s="300">
        <f t="shared" ref="L106:M106" si="53">SUM(L107:L114)</f>
        <v>15191399</v>
      </c>
      <c r="M106" s="300">
        <f t="shared" si="53"/>
        <v>2485864.2000000002</v>
      </c>
      <c r="N106" s="89">
        <f t="shared" si="43"/>
        <v>16.363629182539409</v>
      </c>
      <c r="O106" s="300">
        <f>SUM(O109:O113)</f>
        <v>0</v>
      </c>
      <c r="P106" s="89"/>
      <c r="Q106" s="89">
        <f t="shared" si="45"/>
        <v>74796000</v>
      </c>
      <c r="R106" s="89">
        <f t="shared" si="46"/>
        <v>113547300</v>
      </c>
      <c r="S106" s="89">
        <f t="shared" si="47"/>
        <v>30361386.239999998</v>
      </c>
      <c r="T106" s="89">
        <f t="shared" si="48"/>
        <v>26.738976831681597</v>
      </c>
      <c r="U106" s="89">
        <f t="shared" si="49"/>
        <v>17684531.73</v>
      </c>
      <c r="V106" s="89">
        <f t="shared" si="50"/>
        <v>171.68329194996443</v>
      </c>
    </row>
    <row r="107" spans="1:22" s="155" customFormat="1" ht="136.5" x14ac:dyDescent="0.95">
      <c r="A107" s="253" t="s">
        <v>113</v>
      </c>
      <c r="B107" s="176" t="s">
        <v>143</v>
      </c>
      <c r="C107" s="302"/>
      <c r="D107" s="302"/>
      <c r="E107" s="302"/>
      <c r="F107" s="302"/>
      <c r="G107" s="89"/>
      <c r="H107" s="89"/>
      <c r="I107" s="302"/>
      <c r="J107" s="89"/>
      <c r="K107" s="302">
        <v>2000000</v>
      </c>
      <c r="L107" s="302">
        <v>2000000</v>
      </c>
      <c r="M107" s="302"/>
      <c r="N107" s="89">
        <f t="shared" si="43"/>
        <v>0</v>
      </c>
      <c r="O107" s="302"/>
      <c r="P107" s="89"/>
      <c r="Q107" s="89">
        <f t="shared" si="45"/>
        <v>2000000</v>
      </c>
      <c r="R107" s="89">
        <f t="shared" si="46"/>
        <v>2000000</v>
      </c>
      <c r="S107" s="89">
        <f t="shared" si="47"/>
        <v>0</v>
      </c>
      <c r="T107" s="89">
        <f t="shared" si="48"/>
        <v>0</v>
      </c>
      <c r="U107" s="89">
        <f t="shared" si="49"/>
        <v>0</v>
      </c>
      <c r="V107" s="89"/>
    </row>
    <row r="108" spans="1:22" s="155" customFormat="1" ht="204.75" x14ac:dyDescent="0.95">
      <c r="A108" s="253" t="s">
        <v>285</v>
      </c>
      <c r="B108" s="176" t="s">
        <v>286</v>
      </c>
      <c r="C108" s="302">
        <v>0</v>
      </c>
      <c r="D108" s="302">
        <v>4000000</v>
      </c>
      <c r="E108" s="302">
        <v>4000000</v>
      </c>
      <c r="F108" s="302">
        <v>4000000</v>
      </c>
      <c r="G108" s="89">
        <f t="shared" si="40"/>
        <v>100</v>
      </c>
      <c r="H108" s="89">
        <f t="shared" si="41"/>
        <v>100</v>
      </c>
      <c r="I108" s="302"/>
      <c r="J108" s="89"/>
      <c r="K108" s="302"/>
      <c r="L108" s="302"/>
      <c r="M108" s="302"/>
      <c r="N108" s="89"/>
      <c r="O108" s="302"/>
      <c r="P108" s="89"/>
      <c r="Q108" s="89">
        <f t="shared" si="45"/>
        <v>0</v>
      </c>
      <c r="R108" s="89">
        <f t="shared" si="46"/>
        <v>4000000</v>
      </c>
      <c r="S108" s="89">
        <f t="shared" si="47"/>
        <v>4000000</v>
      </c>
      <c r="T108" s="89">
        <f t="shared" si="48"/>
        <v>100</v>
      </c>
      <c r="U108" s="89">
        <f t="shared" si="49"/>
        <v>0</v>
      </c>
      <c r="V108" s="89"/>
    </row>
    <row r="109" spans="1:22" s="155" customFormat="1" ht="136.5" x14ac:dyDescent="0.95">
      <c r="A109" s="253" t="s">
        <v>257</v>
      </c>
      <c r="B109" s="177" t="s">
        <v>258</v>
      </c>
      <c r="C109" s="319"/>
      <c r="D109" s="319">
        <v>10000000</v>
      </c>
      <c r="E109" s="319">
        <v>10000000</v>
      </c>
      <c r="F109" s="319">
        <v>10000000</v>
      </c>
      <c r="G109" s="89">
        <f t="shared" si="40"/>
        <v>100</v>
      </c>
      <c r="H109" s="89">
        <f t="shared" si="41"/>
        <v>100</v>
      </c>
      <c r="I109" s="319">
        <v>4825700</v>
      </c>
      <c r="J109" s="89">
        <f t="shared" si="42"/>
        <v>207.22382245062892</v>
      </c>
      <c r="K109" s="278"/>
      <c r="L109" s="278"/>
      <c r="M109" s="278"/>
      <c r="N109" s="89"/>
      <c r="O109" s="278"/>
      <c r="P109" s="89"/>
      <c r="Q109" s="89">
        <f t="shared" si="45"/>
        <v>0</v>
      </c>
      <c r="R109" s="89">
        <f t="shared" si="46"/>
        <v>10000000</v>
      </c>
      <c r="S109" s="89">
        <f t="shared" si="47"/>
        <v>10000000</v>
      </c>
      <c r="T109" s="89">
        <f t="shared" si="48"/>
        <v>100</v>
      </c>
      <c r="U109" s="89">
        <f t="shared" si="49"/>
        <v>4825700</v>
      </c>
      <c r="V109" s="89">
        <f t="shared" si="50"/>
        <v>207.22382245062892</v>
      </c>
    </row>
    <row r="110" spans="1:22" s="155" customFormat="1" ht="273" x14ac:dyDescent="0.95">
      <c r="A110" s="253" t="s">
        <v>156</v>
      </c>
      <c r="B110" s="180" t="s">
        <v>183</v>
      </c>
      <c r="C110" s="320">
        <v>0</v>
      </c>
      <c r="D110" s="320">
        <v>500000</v>
      </c>
      <c r="E110" s="320">
        <v>500000</v>
      </c>
      <c r="F110" s="320">
        <v>500000</v>
      </c>
      <c r="G110" s="89">
        <f t="shared" si="40"/>
        <v>100</v>
      </c>
      <c r="H110" s="89">
        <f t="shared" si="41"/>
        <v>100</v>
      </c>
      <c r="I110" s="320">
        <v>0</v>
      </c>
      <c r="J110" s="89"/>
      <c r="K110" s="278"/>
      <c r="L110" s="278"/>
      <c r="M110" s="278"/>
      <c r="N110" s="89"/>
      <c r="O110" s="278"/>
      <c r="P110" s="89"/>
      <c r="Q110" s="89">
        <f t="shared" si="45"/>
        <v>0</v>
      </c>
      <c r="R110" s="89">
        <f t="shared" si="46"/>
        <v>500000</v>
      </c>
      <c r="S110" s="89">
        <f t="shared" si="47"/>
        <v>500000</v>
      </c>
      <c r="T110" s="89">
        <f t="shared" si="48"/>
        <v>100</v>
      </c>
      <c r="U110" s="89">
        <f t="shared" si="49"/>
        <v>0</v>
      </c>
      <c r="V110" s="89"/>
    </row>
    <row r="111" spans="1:22" s="155" customFormat="1" ht="136.5" x14ac:dyDescent="0.95">
      <c r="A111" s="253" t="s">
        <v>114</v>
      </c>
      <c r="B111" s="183" t="s">
        <v>144</v>
      </c>
      <c r="C111" s="321">
        <v>71200000</v>
      </c>
      <c r="D111" s="321">
        <v>82815901</v>
      </c>
      <c r="E111" s="321">
        <v>14472950</v>
      </c>
      <c r="F111" s="322">
        <v>13146245.039999999</v>
      </c>
      <c r="G111" s="89">
        <f t="shared" si="40"/>
        <v>15.874059065058049</v>
      </c>
      <c r="H111" s="89">
        <f t="shared" si="41"/>
        <v>90.833209815552451</v>
      </c>
      <c r="I111" s="322">
        <v>12628391.73</v>
      </c>
      <c r="J111" s="89">
        <f t="shared" si="42"/>
        <v>104.10070673346145</v>
      </c>
      <c r="K111" s="323">
        <v>100000</v>
      </c>
      <c r="L111" s="323">
        <v>6735399</v>
      </c>
      <c r="M111" s="278">
        <v>485940</v>
      </c>
      <c r="N111" s="89">
        <f t="shared" si="43"/>
        <v>7.2147173463665633</v>
      </c>
      <c r="O111" s="278">
        <v>0</v>
      </c>
      <c r="P111" s="89"/>
      <c r="Q111" s="89">
        <f t="shared" si="45"/>
        <v>71300000</v>
      </c>
      <c r="R111" s="89">
        <f t="shared" si="46"/>
        <v>89551300</v>
      </c>
      <c r="S111" s="89">
        <f t="shared" si="47"/>
        <v>13632185.039999999</v>
      </c>
      <c r="T111" s="89">
        <f t="shared" si="48"/>
        <v>15.22276621333247</v>
      </c>
      <c r="U111" s="89">
        <f t="shared" si="49"/>
        <v>12628391.73</v>
      </c>
      <c r="V111" s="89">
        <f t="shared" si="50"/>
        <v>107.94870266508592</v>
      </c>
    </row>
    <row r="112" spans="1:22" s="155" customFormat="1" ht="409.5" x14ac:dyDescent="0.95">
      <c r="A112" s="253" t="s">
        <v>291</v>
      </c>
      <c r="B112" s="183" t="s">
        <v>293</v>
      </c>
      <c r="C112" s="321"/>
      <c r="D112" s="321"/>
      <c r="E112" s="321"/>
      <c r="F112" s="322"/>
      <c r="G112" s="89"/>
      <c r="H112" s="89"/>
      <c r="I112" s="322"/>
      <c r="J112" s="89"/>
      <c r="K112" s="323">
        <v>456000</v>
      </c>
      <c r="L112" s="323">
        <v>456000</v>
      </c>
      <c r="M112" s="278"/>
      <c r="N112" s="89">
        <f t="shared" si="43"/>
        <v>0</v>
      </c>
      <c r="O112" s="278"/>
      <c r="P112" s="89"/>
      <c r="Q112" s="89">
        <f t="shared" si="45"/>
        <v>456000</v>
      </c>
      <c r="R112" s="89">
        <f t="shared" si="46"/>
        <v>456000</v>
      </c>
      <c r="S112" s="89">
        <f t="shared" si="47"/>
        <v>0</v>
      </c>
      <c r="T112" s="89">
        <f t="shared" si="48"/>
        <v>0</v>
      </c>
      <c r="U112" s="89">
        <f t="shared" si="49"/>
        <v>0</v>
      </c>
      <c r="V112" s="89"/>
    </row>
    <row r="113" spans="1:22" s="189" customFormat="1" ht="136.5" x14ac:dyDescent="0.9">
      <c r="A113" s="253" t="s">
        <v>115</v>
      </c>
      <c r="B113" s="188" t="s">
        <v>145</v>
      </c>
      <c r="C113" s="321">
        <v>1040000</v>
      </c>
      <c r="D113" s="321">
        <v>1040000</v>
      </c>
      <c r="E113" s="321">
        <v>270000</v>
      </c>
      <c r="F113" s="322">
        <v>229277</v>
      </c>
      <c r="G113" s="89">
        <f t="shared" si="40"/>
        <v>22.045865384615386</v>
      </c>
      <c r="H113" s="89">
        <f t="shared" si="41"/>
        <v>84.91740740740741</v>
      </c>
      <c r="I113" s="322">
        <v>230440</v>
      </c>
      <c r="J113" s="89">
        <f t="shared" si="42"/>
        <v>99.49531331366083</v>
      </c>
      <c r="K113" s="89"/>
      <c r="L113" s="89"/>
      <c r="M113" s="89"/>
      <c r="N113" s="89"/>
      <c r="O113" s="89"/>
      <c r="P113" s="89"/>
      <c r="Q113" s="89">
        <f t="shared" si="45"/>
        <v>1040000</v>
      </c>
      <c r="R113" s="89">
        <f t="shared" si="46"/>
        <v>1040000</v>
      </c>
      <c r="S113" s="89">
        <f t="shared" si="47"/>
        <v>229277</v>
      </c>
      <c r="T113" s="89">
        <f t="shared" si="48"/>
        <v>22.045865384615386</v>
      </c>
      <c r="U113" s="89">
        <f t="shared" si="49"/>
        <v>230440</v>
      </c>
      <c r="V113" s="89">
        <f t="shared" si="50"/>
        <v>99.49531331366083</v>
      </c>
    </row>
    <row r="114" spans="1:22" s="167" customFormat="1" ht="136.5" x14ac:dyDescent="0.95">
      <c r="A114" s="253" t="s">
        <v>292</v>
      </c>
      <c r="B114" s="188" t="s">
        <v>294</v>
      </c>
      <c r="C114" s="321"/>
      <c r="D114" s="321"/>
      <c r="E114" s="321"/>
      <c r="F114" s="322"/>
      <c r="G114" s="89"/>
      <c r="H114" s="89"/>
      <c r="I114" s="322"/>
      <c r="J114" s="89"/>
      <c r="K114" s="278">
        <v>0</v>
      </c>
      <c r="L114" s="278">
        <v>6000000</v>
      </c>
      <c r="M114" s="278">
        <v>1999924.2</v>
      </c>
      <c r="N114" s="89">
        <f t="shared" si="43"/>
        <v>33.332069999999995</v>
      </c>
      <c r="O114" s="278"/>
      <c r="P114" s="89"/>
      <c r="Q114" s="89">
        <f t="shared" si="45"/>
        <v>0</v>
      </c>
      <c r="R114" s="89">
        <f t="shared" si="46"/>
        <v>6000000</v>
      </c>
      <c r="S114" s="89">
        <f t="shared" si="47"/>
        <v>1999924.2</v>
      </c>
      <c r="T114" s="89">
        <f t="shared" si="48"/>
        <v>33.332069999999995</v>
      </c>
      <c r="U114" s="89">
        <f t="shared" si="49"/>
        <v>0</v>
      </c>
      <c r="V114" s="89"/>
    </row>
    <row r="115" spans="1:22" s="147" customFormat="1" ht="67.5" x14ac:dyDescent="0.9">
      <c r="A115" s="252" t="s">
        <v>116</v>
      </c>
      <c r="B115" s="191" t="s">
        <v>117</v>
      </c>
      <c r="C115" s="89">
        <f>SUM(C116:C127)</f>
        <v>46624500</v>
      </c>
      <c r="D115" s="89">
        <f>SUM(D116:D127)</f>
        <v>22333200</v>
      </c>
      <c r="E115" s="89">
        <f>SUM(E116:E127)</f>
        <v>8128220</v>
      </c>
      <c r="F115" s="89">
        <f>SUM(F116:F127)</f>
        <v>4693101.1900000004</v>
      </c>
      <c r="G115" s="89">
        <f t="shared" si="40"/>
        <v>21.014011382157509</v>
      </c>
      <c r="H115" s="89">
        <f t="shared" si="41"/>
        <v>57.738363257884259</v>
      </c>
      <c r="I115" s="89">
        <f>SUM(I116:I127)</f>
        <v>3530967.81</v>
      </c>
      <c r="J115" s="89">
        <f t="shared" si="42"/>
        <v>132.91260194184554</v>
      </c>
      <c r="K115" s="89">
        <f>SUM(K116:K127)</f>
        <v>350000</v>
      </c>
      <c r="L115" s="89">
        <f>SUM(L116:L127)</f>
        <v>8190000</v>
      </c>
      <c r="M115" s="89">
        <f>SUM(M116:M127)</f>
        <v>9940</v>
      </c>
      <c r="N115" s="89">
        <f t="shared" si="43"/>
        <v>0.12136752136752135</v>
      </c>
      <c r="O115" s="89">
        <f>SUM(O116:O127)</f>
        <v>1672292.84</v>
      </c>
      <c r="P115" s="89">
        <f t="shared" si="44"/>
        <v>0.59439350347275299</v>
      </c>
      <c r="Q115" s="89">
        <f t="shared" si="45"/>
        <v>46974500</v>
      </c>
      <c r="R115" s="89">
        <f t="shared" si="46"/>
        <v>30523200</v>
      </c>
      <c r="S115" s="89">
        <f t="shared" si="47"/>
        <v>4703041.1900000004</v>
      </c>
      <c r="T115" s="89">
        <f t="shared" si="48"/>
        <v>15.408086930597056</v>
      </c>
      <c r="U115" s="89">
        <f t="shared" si="49"/>
        <v>5203260.6500000004</v>
      </c>
      <c r="V115" s="89">
        <f t="shared" si="50"/>
        <v>90.386423174860553</v>
      </c>
    </row>
    <row r="116" spans="1:22" s="167" customFormat="1" ht="68.25" x14ac:dyDescent="0.95">
      <c r="A116" s="251" t="s">
        <v>118</v>
      </c>
      <c r="B116" s="193" t="s">
        <v>119</v>
      </c>
      <c r="C116" s="324">
        <v>99000</v>
      </c>
      <c r="D116" s="324">
        <v>459000</v>
      </c>
      <c r="E116" s="324">
        <v>459000</v>
      </c>
      <c r="F116" s="324">
        <v>0</v>
      </c>
      <c r="G116" s="89">
        <f t="shared" si="40"/>
        <v>0</v>
      </c>
      <c r="H116" s="89">
        <f t="shared" si="41"/>
        <v>0</v>
      </c>
      <c r="I116" s="324">
        <v>0</v>
      </c>
      <c r="J116" s="89"/>
      <c r="K116" s="278">
        <v>350000</v>
      </c>
      <c r="L116" s="278">
        <v>350000</v>
      </c>
      <c r="M116" s="278">
        <v>9940</v>
      </c>
      <c r="N116" s="89">
        <f t="shared" si="43"/>
        <v>2.8400000000000003</v>
      </c>
      <c r="O116" s="278"/>
      <c r="P116" s="89"/>
      <c r="Q116" s="89">
        <f t="shared" si="45"/>
        <v>449000</v>
      </c>
      <c r="R116" s="89">
        <f t="shared" si="46"/>
        <v>809000</v>
      </c>
      <c r="S116" s="89">
        <f t="shared" si="47"/>
        <v>9940</v>
      </c>
      <c r="T116" s="89">
        <f t="shared" si="48"/>
        <v>1.2286773794808405</v>
      </c>
      <c r="U116" s="89">
        <f t="shared" si="49"/>
        <v>0</v>
      </c>
      <c r="V116" s="89"/>
    </row>
    <row r="117" spans="1:22" s="167" customFormat="1" ht="68.25" x14ac:dyDescent="0.95">
      <c r="A117" s="251" t="s">
        <v>224</v>
      </c>
      <c r="B117" s="196" t="s">
        <v>225</v>
      </c>
      <c r="C117" s="325"/>
      <c r="D117" s="325"/>
      <c r="E117" s="325"/>
      <c r="F117" s="325"/>
      <c r="G117" s="89"/>
      <c r="H117" s="89"/>
      <c r="I117" s="325">
        <v>499994.48</v>
      </c>
      <c r="J117" s="89">
        <f t="shared" si="42"/>
        <v>0</v>
      </c>
      <c r="K117" s="278">
        <v>0</v>
      </c>
      <c r="L117" s="278"/>
      <c r="M117" s="278"/>
      <c r="N117" s="89"/>
      <c r="O117" s="278"/>
      <c r="P117" s="89"/>
      <c r="Q117" s="89">
        <f t="shared" si="45"/>
        <v>0</v>
      </c>
      <c r="R117" s="89">
        <f t="shared" si="46"/>
        <v>0</v>
      </c>
      <c r="S117" s="89">
        <f t="shared" si="47"/>
        <v>0</v>
      </c>
      <c r="T117" s="89"/>
      <c r="U117" s="89">
        <f t="shared" si="49"/>
        <v>499994.48</v>
      </c>
      <c r="V117" s="89">
        <f t="shared" si="50"/>
        <v>0</v>
      </c>
    </row>
    <row r="118" spans="1:22" s="167" customFormat="1" ht="136.5" x14ac:dyDescent="0.95">
      <c r="A118" s="251">
        <v>7310</v>
      </c>
      <c r="B118" s="199" t="s">
        <v>146</v>
      </c>
      <c r="C118" s="278"/>
      <c r="D118" s="300"/>
      <c r="E118" s="278"/>
      <c r="F118" s="278"/>
      <c r="G118" s="89"/>
      <c r="H118" s="89"/>
      <c r="I118" s="278"/>
      <c r="J118" s="89"/>
      <c r="K118" s="278"/>
      <c r="L118" s="278"/>
      <c r="M118" s="278"/>
      <c r="N118" s="89"/>
      <c r="O118" s="278">
        <v>48000</v>
      </c>
      <c r="P118" s="89"/>
      <c r="Q118" s="89">
        <f t="shared" si="45"/>
        <v>0</v>
      </c>
      <c r="R118" s="89">
        <f t="shared" si="46"/>
        <v>0</v>
      </c>
      <c r="S118" s="89">
        <f t="shared" si="47"/>
        <v>0</v>
      </c>
      <c r="T118" s="89"/>
      <c r="U118" s="89">
        <f t="shared" si="49"/>
        <v>48000</v>
      </c>
      <c r="V118" s="89">
        <f t="shared" si="50"/>
        <v>0</v>
      </c>
    </row>
    <row r="119" spans="1:22" s="167" customFormat="1" ht="136.5" x14ac:dyDescent="0.95">
      <c r="A119" s="267" t="s">
        <v>239</v>
      </c>
      <c r="B119" s="201" t="s">
        <v>240</v>
      </c>
      <c r="C119" s="278"/>
      <c r="D119" s="300"/>
      <c r="E119" s="278"/>
      <c r="F119" s="278"/>
      <c r="G119" s="89"/>
      <c r="H119" s="89"/>
      <c r="I119" s="278"/>
      <c r="J119" s="89"/>
      <c r="K119" s="278"/>
      <c r="L119" s="278"/>
      <c r="M119" s="278"/>
      <c r="N119" s="89"/>
      <c r="O119" s="278">
        <v>98256</v>
      </c>
      <c r="P119" s="89"/>
      <c r="Q119" s="89">
        <f t="shared" si="45"/>
        <v>0</v>
      </c>
      <c r="R119" s="89">
        <f t="shared" si="46"/>
        <v>0</v>
      </c>
      <c r="S119" s="89">
        <f t="shared" si="47"/>
        <v>0</v>
      </c>
      <c r="T119" s="89"/>
      <c r="U119" s="89">
        <f t="shared" si="49"/>
        <v>98256</v>
      </c>
      <c r="V119" s="89">
        <f t="shared" si="50"/>
        <v>0</v>
      </c>
    </row>
    <row r="120" spans="1:22" s="167" customFormat="1" ht="136.5" x14ac:dyDescent="0.95">
      <c r="A120" s="251">
        <v>7330</v>
      </c>
      <c r="B120" s="199" t="s">
        <v>295</v>
      </c>
      <c r="C120" s="278"/>
      <c r="D120" s="300"/>
      <c r="E120" s="278"/>
      <c r="F120" s="278"/>
      <c r="G120" s="89"/>
      <c r="H120" s="89"/>
      <c r="I120" s="278"/>
      <c r="J120" s="89"/>
      <c r="K120" s="278"/>
      <c r="L120" s="278">
        <v>40000</v>
      </c>
      <c r="M120" s="278"/>
      <c r="N120" s="89"/>
      <c r="O120" s="278"/>
      <c r="P120" s="89"/>
      <c r="Q120" s="89">
        <f t="shared" si="45"/>
        <v>0</v>
      </c>
      <c r="R120" s="89">
        <f t="shared" si="46"/>
        <v>40000</v>
      </c>
      <c r="S120" s="89">
        <f t="shared" si="47"/>
        <v>0</v>
      </c>
      <c r="T120" s="89">
        <f t="shared" si="48"/>
        <v>0</v>
      </c>
      <c r="U120" s="89">
        <f t="shared" si="49"/>
        <v>0</v>
      </c>
      <c r="V120" s="89"/>
    </row>
    <row r="121" spans="1:22" s="167" customFormat="1" ht="204.75" x14ac:dyDescent="0.95">
      <c r="A121" s="251">
        <v>7370</v>
      </c>
      <c r="B121" s="202" t="s">
        <v>120</v>
      </c>
      <c r="C121" s="326">
        <v>2050000</v>
      </c>
      <c r="D121" s="326">
        <v>2050000</v>
      </c>
      <c r="E121" s="326">
        <v>392700</v>
      </c>
      <c r="F121" s="326">
        <v>378937.1</v>
      </c>
      <c r="G121" s="89">
        <f t="shared" si="40"/>
        <v>18.484736585365852</v>
      </c>
      <c r="H121" s="89">
        <f t="shared" si="41"/>
        <v>96.495314489432133</v>
      </c>
      <c r="I121" s="326">
        <v>483257.21</v>
      </c>
      <c r="J121" s="89">
        <f t="shared" si="42"/>
        <v>78.413129107789189</v>
      </c>
      <c r="K121" s="278"/>
      <c r="L121" s="278"/>
      <c r="M121" s="278"/>
      <c r="N121" s="89"/>
      <c r="O121" s="278"/>
      <c r="P121" s="89"/>
      <c r="Q121" s="89">
        <f t="shared" si="45"/>
        <v>2050000</v>
      </c>
      <c r="R121" s="89">
        <f t="shared" si="46"/>
        <v>2050000</v>
      </c>
      <c r="S121" s="89">
        <f t="shared" si="47"/>
        <v>378937.1</v>
      </c>
      <c r="T121" s="89">
        <f t="shared" si="48"/>
        <v>18.484736585365852</v>
      </c>
      <c r="U121" s="89">
        <f t="shared" si="49"/>
        <v>483257.21</v>
      </c>
      <c r="V121" s="89">
        <f t="shared" si="50"/>
        <v>78.413129107789189</v>
      </c>
    </row>
    <row r="122" spans="1:22" s="167" customFormat="1" ht="273" x14ac:dyDescent="0.95">
      <c r="A122" s="251">
        <v>7461</v>
      </c>
      <c r="B122" s="202" t="s">
        <v>184</v>
      </c>
      <c r="C122" s="327">
        <v>42611300</v>
      </c>
      <c r="D122" s="327">
        <v>17960000</v>
      </c>
      <c r="E122" s="327">
        <v>6860000</v>
      </c>
      <c r="F122" s="327">
        <v>3968828.4</v>
      </c>
      <c r="G122" s="89">
        <f t="shared" si="40"/>
        <v>22.098153674832961</v>
      </c>
      <c r="H122" s="89">
        <f t="shared" si="41"/>
        <v>57.854641399416906</v>
      </c>
      <c r="I122" s="327">
        <v>2300000</v>
      </c>
      <c r="J122" s="89">
        <f t="shared" si="42"/>
        <v>172.55775652173912</v>
      </c>
      <c r="K122" s="278">
        <v>0</v>
      </c>
      <c r="L122" s="278">
        <v>7800000</v>
      </c>
      <c r="M122" s="278">
        <v>0</v>
      </c>
      <c r="N122" s="89">
        <f t="shared" si="43"/>
        <v>0</v>
      </c>
      <c r="O122" s="278">
        <v>1526036.84</v>
      </c>
      <c r="P122" s="89">
        <f t="shared" si="44"/>
        <v>0</v>
      </c>
      <c r="Q122" s="89">
        <f t="shared" si="45"/>
        <v>42611300</v>
      </c>
      <c r="R122" s="89">
        <f t="shared" si="46"/>
        <v>25760000</v>
      </c>
      <c r="S122" s="89">
        <f t="shared" si="47"/>
        <v>3968828.4</v>
      </c>
      <c r="T122" s="89">
        <f t="shared" si="48"/>
        <v>15.406942546583851</v>
      </c>
      <c r="U122" s="89">
        <f t="shared" si="49"/>
        <v>3826036.84</v>
      </c>
      <c r="V122" s="89">
        <f t="shared" si="50"/>
        <v>103.7321010217978</v>
      </c>
    </row>
    <row r="123" spans="1:22" s="167" customFormat="1" ht="136.5" x14ac:dyDescent="0.95">
      <c r="A123" s="251">
        <v>7530</v>
      </c>
      <c r="B123" s="202" t="s">
        <v>226</v>
      </c>
      <c r="C123" s="327">
        <v>52200</v>
      </c>
      <c r="D123" s="327">
        <v>52200</v>
      </c>
      <c r="E123" s="327">
        <v>7200</v>
      </c>
      <c r="F123" s="327">
        <v>0</v>
      </c>
      <c r="G123" s="89">
        <f t="shared" si="40"/>
        <v>0</v>
      </c>
      <c r="H123" s="89">
        <f t="shared" si="41"/>
        <v>0</v>
      </c>
      <c r="I123" s="327">
        <v>0</v>
      </c>
      <c r="J123" s="89"/>
      <c r="K123" s="278"/>
      <c r="L123" s="278"/>
      <c r="M123" s="278"/>
      <c r="N123" s="89"/>
      <c r="O123" s="278"/>
      <c r="P123" s="89"/>
      <c r="Q123" s="89">
        <f t="shared" si="45"/>
        <v>52200</v>
      </c>
      <c r="R123" s="89">
        <f t="shared" si="46"/>
        <v>52200</v>
      </c>
      <c r="S123" s="89">
        <f t="shared" si="47"/>
        <v>0</v>
      </c>
      <c r="T123" s="89">
        <f t="shared" si="48"/>
        <v>0</v>
      </c>
      <c r="U123" s="89">
        <f t="shared" si="49"/>
        <v>0</v>
      </c>
      <c r="V123" s="89"/>
    </row>
    <row r="124" spans="1:22" s="167" customFormat="1" ht="136.5" x14ac:dyDescent="0.95">
      <c r="A124" s="251">
        <v>7622</v>
      </c>
      <c r="B124" s="202" t="s">
        <v>121</v>
      </c>
      <c r="C124" s="327">
        <v>1341200</v>
      </c>
      <c r="D124" s="327">
        <v>1341200</v>
      </c>
      <c r="E124" s="327">
        <v>325320</v>
      </c>
      <c r="F124" s="327">
        <v>320365.69</v>
      </c>
      <c r="G124" s="89">
        <f t="shared" si="40"/>
        <v>23.886496421115417</v>
      </c>
      <c r="H124" s="89">
        <f t="shared" si="41"/>
        <v>98.477096397393339</v>
      </c>
      <c r="I124" s="327">
        <v>212846.12</v>
      </c>
      <c r="J124" s="89">
        <f t="shared" si="42"/>
        <v>150.51516560414632</v>
      </c>
      <c r="K124" s="278">
        <v>0</v>
      </c>
      <c r="L124" s="278"/>
      <c r="M124" s="278"/>
      <c r="N124" s="89"/>
      <c r="O124" s="278"/>
      <c r="P124" s="89"/>
      <c r="Q124" s="89">
        <f t="shared" si="45"/>
        <v>1341200</v>
      </c>
      <c r="R124" s="89">
        <f t="shared" si="46"/>
        <v>1341200</v>
      </c>
      <c r="S124" s="89">
        <f t="shared" si="47"/>
        <v>320365.69</v>
      </c>
      <c r="T124" s="89">
        <f t="shared" si="48"/>
        <v>23.886496421115417</v>
      </c>
      <c r="U124" s="89">
        <f t="shared" si="49"/>
        <v>212846.12</v>
      </c>
      <c r="V124" s="89">
        <f t="shared" si="50"/>
        <v>150.51516560414632</v>
      </c>
    </row>
    <row r="125" spans="1:22" s="167" customFormat="1" ht="136.5" x14ac:dyDescent="0.95">
      <c r="A125" s="251">
        <v>7630</v>
      </c>
      <c r="B125" s="202" t="s">
        <v>220</v>
      </c>
      <c r="C125" s="327">
        <v>190000</v>
      </c>
      <c r="D125" s="327">
        <v>190000</v>
      </c>
      <c r="E125" s="327">
        <v>15000</v>
      </c>
      <c r="F125" s="327">
        <v>14900</v>
      </c>
      <c r="G125" s="89">
        <f t="shared" si="40"/>
        <v>7.8421052631578947</v>
      </c>
      <c r="H125" s="89">
        <f t="shared" si="41"/>
        <v>99.333333333333329</v>
      </c>
      <c r="I125" s="327">
        <v>14970</v>
      </c>
      <c r="J125" s="89">
        <f t="shared" si="42"/>
        <v>99.532398129592508</v>
      </c>
      <c r="K125" s="278"/>
      <c r="L125" s="278"/>
      <c r="M125" s="278"/>
      <c r="N125" s="89"/>
      <c r="O125" s="278"/>
      <c r="P125" s="89"/>
      <c r="Q125" s="89">
        <f t="shared" si="45"/>
        <v>190000</v>
      </c>
      <c r="R125" s="89">
        <f t="shared" si="46"/>
        <v>190000</v>
      </c>
      <c r="S125" s="89">
        <f t="shared" si="47"/>
        <v>14900</v>
      </c>
      <c r="T125" s="89">
        <f t="shared" si="48"/>
        <v>7.8421052631578947</v>
      </c>
      <c r="U125" s="89">
        <f t="shared" si="49"/>
        <v>14970</v>
      </c>
      <c r="V125" s="89">
        <f t="shared" si="50"/>
        <v>99.532398129592508</v>
      </c>
    </row>
    <row r="126" spans="1:22" s="167" customFormat="1" ht="136.5" x14ac:dyDescent="0.95">
      <c r="A126" s="253" t="s">
        <v>124</v>
      </c>
      <c r="B126" s="208" t="s">
        <v>125</v>
      </c>
      <c r="C126" s="326">
        <v>181800</v>
      </c>
      <c r="D126" s="326">
        <v>181800</v>
      </c>
      <c r="E126" s="326">
        <v>0</v>
      </c>
      <c r="F126" s="326">
        <v>0</v>
      </c>
      <c r="G126" s="89">
        <f t="shared" si="40"/>
        <v>0</v>
      </c>
      <c r="H126" s="89"/>
      <c r="I126" s="326">
        <v>0</v>
      </c>
      <c r="J126" s="89"/>
      <c r="K126" s="278"/>
      <c r="L126" s="278"/>
      <c r="M126" s="278"/>
      <c r="N126" s="89"/>
      <c r="O126" s="278"/>
      <c r="P126" s="89"/>
      <c r="Q126" s="89">
        <f t="shared" si="45"/>
        <v>181800</v>
      </c>
      <c r="R126" s="89">
        <f t="shared" si="46"/>
        <v>181800</v>
      </c>
      <c r="S126" s="89">
        <f t="shared" si="47"/>
        <v>0</v>
      </c>
      <c r="T126" s="89">
        <f t="shared" si="48"/>
        <v>0</v>
      </c>
      <c r="U126" s="89">
        <f t="shared" si="49"/>
        <v>0</v>
      </c>
      <c r="V126" s="89"/>
    </row>
    <row r="127" spans="1:22" s="167" customFormat="1" ht="136.5" x14ac:dyDescent="0.95">
      <c r="A127" s="253" t="s">
        <v>126</v>
      </c>
      <c r="B127" s="208" t="s">
        <v>127</v>
      </c>
      <c r="C127" s="327">
        <v>99000</v>
      </c>
      <c r="D127" s="327">
        <v>99000</v>
      </c>
      <c r="E127" s="327">
        <v>69000</v>
      </c>
      <c r="F127" s="327">
        <v>10070</v>
      </c>
      <c r="G127" s="89">
        <f t="shared" si="40"/>
        <v>10.171717171717171</v>
      </c>
      <c r="H127" s="89">
        <f t="shared" si="41"/>
        <v>14.594202898550723</v>
      </c>
      <c r="I127" s="327">
        <v>19900</v>
      </c>
      <c r="J127" s="89">
        <f t="shared" si="42"/>
        <v>50.603015075376888</v>
      </c>
      <c r="K127" s="278"/>
      <c r="L127" s="278"/>
      <c r="M127" s="278"/>
      <c r="N127" s="89"/>
      <c r="O127" s="278"/>
      <c r="P127" s="89"/>
      <c r="Q127" s="89">
        <f t="shared" si="45"/>
        <v>99000</v>
      </c>
      <c r="R127" s="89">
        <f t="shared" si="46"/>
        <v>99000</v>
      </c>
      <c r="S127" s="89">
        <f t="shared" si="47"/>
        <v>10070</v>
      </c>
      <c r="T127" s="89">
        <f t="shared" si="48"/>
        <v>10.171717171717171</v>
      </c>
      <c r="U127" s="89">
        <f t="shared" si="49"/>
        <v>19900</v>
      </c>
      <c r="V127" s="89">
        <f t="shared" si="50"/>
        <v>50.603015075376888</v>
      </c>
    </row>
    <row r="128" spans="1:22" s="189" customFormat="1" ht="67.5" x14ac:dyDescent="0.9">
      <c r="A128" s="268" t="s">
        <v>97</v>
      </c>
      <c r="B128" s="212" t="s">
        <v>129</v>
      </c>
      <c r="C128" s="89">
        <f>C129+C130+C132+C134+C133+C131</f>
        <v>8470000</v>
      </c>
      <c r="D128" s="89">
        <f t="shared" ref="D128:O128" si="54">D129+D130+D132+D134+D133+D131</f>
        <v>9340012</v>
      </c>
      <c r="E128" s="89">
        <f t="shared" si="54"/>
        <v>2250690</v>
      </c>
      <c r="F128" s="89">
        <f t="shared" si="54"/>
        <v>1121944.33</v>
      </c>
      <c r="G128" s="89">
        <f t="shared" si="40"/>
        <v>12.012236493914569</v>
      </c>
      <c r="H128" s="89">
        <f t="shared" si="41"/>
        <v>49.848905446774104</v>
      </c>
      <c r="I128" s="89">
        <f t="shared" si="54"/>
        <v>824474.63</v>
      </c>
      <c r="J128" s="89">
        <f t="shared" si="42"/>
        <v>136.0799094570078</v>
      </c>
      <c r="K128" s="89">
        <f t="shared" si="54"/>
        <v>5800000</v>
      </c>
      <c r="L128" s="89">
        <f t="shared" si="54"/>
        <v>4929988</v>
      </c>
      <c r="M128" s="89">
        <f t="shared" si="54"/>
        <v>203699</v>
      </c>
      <c r="N128" s="89">
        <f t="shared" si="43"/>
        <v>4.1318356150156959</v>
      </c>
      <c r="O128" s="89">
        <f t="shared" si="54"/>
        <v>0</v>
      </c>
      <c r="P128" s="89"/>
      <c r="Q128" s="89">
        <f t="shared" si="45"/>
        <v>14270000</v>
      </c>
      <c r="R128" s="89">
        <f t="shared" si="46"/>
        <v>14270000</v>
      </c>
      <c r="S128" s="89">
        <f t="shared" si="47"/>
        <v>1325643.33</v>
      </c>
      <c r="T128" s="89">
        <f t="shared" si="48"/>
        <v>9.2897220042046253</v>
      </c>
      <c r="U128" s="89">
        <f t="shared" si="49"/>
        <v>824474.63</v>
      </c>
      <c r="V128" s="89">
        <f t="shared" si="50"/>
        <v>160.78643074802679</v>
      </c>
    </row>
    <row r="129" spans="1:22" s="167" customFormat="1" ht="204.75" x14ac:dyDescent="0.95">
      <c r="A129" s="269" t="s">
        <v>130</v>
      </c>
      <c r="B129" s="214" t="s">
        <v>131</v>
      </c>
      <c r="C129" s="328">
        <v>1000000</v>
      </c>
      <c r="D129" s="328">
        <v>1000000</v>
      </c>
      <c r="E129" s="328">
        <v>342150</v>
      </c>
      <c r="F129" s="329">
        <v>328136</v>
      </c>
      <c r="G129" s="89">
        <f t="shared" si="40"/>
        <v>32.813600000000001</v>
      </c>
      <c r="H129" s="89">
        <f t="shared" si="41"/>
        <v>95.904135613035209</v>
      </c>
      <c r="I129" s="329">
        <v>112135</v>
      </c>
      <c r="J129" s="89">
        <f t="shared" si="42"/>
        <v>292.62585276675435</v>
      </c>
      <c r="K129" s="278"/>
      <c r="L129" s="278"/>
      <c r="M129" s="278"/>
      <c r="N129" s="89"/>
      <c r="O129" s="278">
        <v>0</v>
      </c>
      <c r="P129" s="89"/>
      <c r="Q129" s="89">
        <f t="shared" si="45"/>
        <v>1000000</v>
      </c>
      <c r="R129" s="89">
        <f t="shared" si="46"/>
        <v>1000000</v>
      </c>
      <c r="S129" s="89">
        <f t="shared" si="47"/>
        <v>328136</v>
      </c>
      <c r="T129" s="89">
        <f t="shared" si="48"/>
        <v>32.813600000000001</v>
      </c>
      <c r="U129" s="89">
        <f t="shared" si="49"/>
        <v>112135</v>
      </c>
      <c r="V129" s="89">
        <f t="shared" si="50"/>
        <v>292.62585276675435</v>
      </c>
    </row>
    <row r="130" spans="1:22" s="147" customFormat="1" ht="136.5" x14ac:dyDescent="0.9">
      <c r="A130" s="269" t="s">
        <v>132</v>
      </c>
      <c r="B130" s="214" t="s">
        <v>133</v>
      </c>
      <c r="C130" s="328">
        <v>3000000</v>
      </c>
      <c r="D130" s="328">
        <v>3000000</v>
      </c>
      <c r="E130" s="328">
        <v>710000</v>
      </c>
      <c r="F130" s="329">
        <v>595272.91</v>
      </c>
      <c r="G130" s="89">
        <f t="shared" si="40"/>
        <v>19.842430333333336</v>
      </c>
      <c r="H130" s="89">
        <f t="shared" si="41"/>
        <v>83.841254929577474</v>
      </c>
      <c r="I130" s="329">
        <v>562339.63</v>
      </c>
      <c r="J130" s="89">
        <f t="shared" si="42"/>
        <v>105.85647502737802</v>
      </c>
      <c r="K130" s="302"/>
      <c r="L130" s="302"/>
      <c r="M130" s="302"/>
      <c r="N130" s="89"/>
      <c r="O130" s="302"/>
      <c r="P130" s="89"/>
      <c r="Q130" s="89">
        <f t="shared" si="45"/>
        <v>3000000</v>
      </c>
      <c r="R130" s="89">
        <f t="shared" si="46"/>
        <v>3000000</v>
      </c>
      <c r="S130" s="89">
        <f t="shared" si="47"/>
        <v>595272.91</v>
      </c>
      <c r="T130" s="89">
        <f t="shared" si="48"/>
        <v>19.842430333333336</v>
      </c>
      <c r="U130" s="89">
        <f t="shared" si="49"/>
        <v>562339.63</v>
      </c>
      <c r="V130" s="89">
        <f t="shared" si="50"/>
        <v>105.85647502737802</v>
      </c>
    </row>
    <row r="131" spans="1:22" s="147" customFormat="1" ht="136.5" x14ac:dyDescent="0.9">
      <c r="A131" s="269">
        <v>8240</v>
      </c>
      <c r="B131" s="214" t="s">
        <v>290</v>
      </c>
      <c r="C131" s="328"/>
      <c r="D131" s="328">
        <v>1000000</v>
      </c>
      <c r="E131" s="328">
        <v>1000000</v>
      </c>
      <c r="F131" s="329"/>
      <c r="G131" s="89">
        <f t="shared" si="40"/>
        <v>0</v>
      </c>
      <c r="H131" s="89">
        <f t="shared" si="41"/>
        <v>0</v>
      </c>
      <c r="I131" s="329"/>
      <c r="J131" s="89"/>
      <c r="K131" s="330">
        <v>5000000</v>
      </c>
      <c r="L131" s="330">
        <v>4000000</v>
      </c>
      <c r="M131" s="302">
        <v>203699</v>
      </c>
      <c r="N131" s="89">
        <f t="shared" si="43"/>
        <v>5.0924749999999994</v>
      </c>
      <c r="O131" s="302"/>
      <c r="P131" s="89"/>
      <c r="Q131" s="89">
        <f t="shared" si="45"/>
        <v>5000000</v>
      </c>
      <c r="R131" s="89">
        <f t="shared" si="46"/>
        <v>5000000</v>
      </c>
      <c r="S131" s="89">
        <f t="shared" si="47"/>
        <v>203699</v>
      </c>
      <c r="T131" s="89">
        <f t="shared" si="48"/>
        <v>4.0739799999999997</v>
      </c>
      <c r="U131" s="89">
        <f t="shared" si="49"/>
        <v>0</v>
      </c>
      <c r="V131" s="89"/>
    </row>
    <row r="132" spans="1:22" s="147" customFormat="1" ht="136.5" x14ac:dyDescent="0.9">
      <c r="A132" s="269">
        <v>8340</v>
      </c>
      <c r="B132" s="218" t="s">
        <v>159</v>
      </c>
      <c r="C132" s="302"/>
      <c r="D132" s="302"/>
      <c r="E132" s="302"/>
      <c r="F132" s="302"/>
      <c r="G132" s="89"/>
      <c r="H132" s="89"/>
      <c r="I132" s="302"/>
      <c r="J132" s="89"/>
      <c r="K132" s="330">
        <v>800000</v>
      </c>
      <c r="L132" s="330">
        <v>800000</v>
      </c>
      <c r="M132" s="302">
        <v>0</v>
      </c>
      <c r="N132" s="89">
        <f t="shared" si="43"/>
        <v>0</v>
      </c>
      <c r="O132" s="302">
        <v>0</v>
      </c>
      <c r="P132" s="89"/>
      <c r="Q132" s="89">
        <f t="shared" si="45"/>
        <v>800000</v>
      </c>
      <c r="R132" s="89">
        <f t="shared" si="46"/>
        <v>800000</v>
      </c>
      <c r="S132" s="89">
        <f t="shared" si="47"/>
        <v>0</v>
      </c>
      <c r="T132" s="89">
        <f t="shared" si="48"/>
        <v>0</v>
      </c>
      <c r="U132" s="89">
        <f t="shared" si="49"/>
        <v>0</v>
      </c>
      <c r="V132" s="89"/>
    </row>
    <row r="133" spans="1:22" s="147" customFormat="1" ht="136.5" x14ac:dyDescent="0.9">
      <c r="A133" s="269">
        <v>8410</v>
      </c>
      <c r="B133" s="218" t="s">
        <v>289</v>
      </c>
      <c r="C133" s="302">
        <v>970000</v>
      </c>
      <c r="D133" s="302">
        <v>970000</v>
      </c>
      <c r="E133" s="302">
        <v>198540</v>
      </c>
      <c r="F133" s="302">
        <v>198535.42</v>
      </c>
      <c r="G133" s="89">
        <f t="shared" si="40"/>
        <v>20.467569072164952</v>
      </c>
      <c r="H133" s="89">
        <f t="shared" si="41"/>
        <v>99.997693160068508</v>
      </c>
      <c r="I133" s="302"/>
      <c r="J133" s="89"/>
      <c r="K133" s="330"/>
      <c r="L133" s="330"/>
      <c r="M133" s="302"/>
      <c r="N133" s="89"/>
      <c r="O133" s="302"/>
      <c r="P133" s="89"/>
      <c r="Q133" s="89">
        <f t="shared" si="45"/>
        <v>970000</v>
      </c>
      <c r="R133" s="89">
        <f t="shared" si="46"/>
        <v>970000</v>
      </c>
      <c r="S133" s="89">
        <f t="shared" si="47"/>
        <v>198535.42</v>
      </c>
      <c r="T133" s="89">
        <f t="shared" si="48"/>
        <v>20.467569072164952</v>
      </c>
      <c r="U133" s="89">
        <f t="shared" si="49"/>
        <v>0</v>
      </c>
      <c r="V133" s="89"/>
    </row>
    <row r="134" spans="1:22" s="147" customFormat="1" ht="67.5" x14ac:dyDescent="0.9">
      <c r="A134" s="269">
        <v>8700</v>
      </c>
      <c r="B134" s="212" t="s">
        <v>228</v>
      </c>
      <c r="C134" s="300">
        <f>SUM(C135:C137)</f>
        <v>3500000</v>
      </c>
      <c r="D134" s="300">
        <f>SUM(D135:D137)</f>
        <v>3370012</v>
      </c>
      <c r="E134" s="300">
        <f>SUM(E135:E137)</f>
        <v>0</v>
      </c>
      <c r="F134" s="300">
        <f>SUM(F135:F137)</f>
        <v>0</v>
      </c>
      <c r="G134" s="89">
        <f t="shared" si="40"/>
        <v>0</v>
      </c>
      <c r="H134" s="89"/>
      <c r="I134" s="300">
        <f>SUM(I135:I137)</f>
        <v>150000</v>
      </c>
      <c r="J134" s="89">
        <f t="shared" si="42"/>
        <v>0</v>
      </c>
      <c r="K134" s="300">
        <f>SUM(K135:K137)</f>
        <v>0</v>
      </c>
      <c r="L134" s="300">
        <f>SUM(L135:L137)</f>
        <v>129988</v>
      </c>
      <c r="M134" s="300">
        <f>SUM(M135:M137)</f>
        <v>0</v>
      </c>
      <c r="N134" s="89">
        <f t="shared" si="43"/>
        <v>0</v>
      </c>
      <c r="O134" s="300">
        <f>SUM(O135:O137)</f>
        <v>0</v>
      </c>
      <c r="P134" s="89"/>
      <c r="Q134" s="89">
        <f t="shared" si="45"/>
        <v>3500000</v>
      </c>
      <c r="R134" s="89">
        <f t="shared" si="46"/>
        <v>3500000</v>
      </c>
      <c r="S134" s="89">
        <f t="shared" si="47"/>
        <v>0</v>
      </c>
      <c r="T134" s="89">
        <f t="shared" si="48"/>
        <v>0</v>
      </c>
      <c r="U134" s="89">
        <f t="shared" si="49"/>
        <v>150000</v>
      </c>
      <c r="V134" s="89">
        <f t="shared" si="50"/>
        <v>0</v>
      </c>
    </row>
    <row r="135" spans="1:22" s="155" customFormat="1" ht="68.25" x14ac:dyDescent="0.95">
      <c r="A135" s="269">
        <v>8710</v>
      </c>
      <c r="B135" s="220" t="s">
        <v>221</v>
      </c>
      <c r="C135" s="331">
        <v>3500000</v>
      </c>
      <c r="D135" s="331">
        <v>3370012</v>
      </c>
      <c r="E135" s="331">
        <v>0</v>
      </c>
      <c r="F135" s="331">
        <v>0</v>
      </c>
      <c r="G135" s="89">
        <f t="shared" si="40"/>
        <v>0</v>
      </c>
      <c r="H135" s="89"/>
      <c r="I135" s="331">
        <v>0</v>
      </c>
      <c r="J135" s="89"/>
      <c r="K135" s="278">
        <v>0</v>
      </c>
      <c r="L135" s="278">
        <v>0</v>
      </c>
      <c r="M135" s="278"/>
      <c r="N135" s="89"/>
      <c r="O135" s="278"/>
      <c r="P135" s="89"/>
      <c r="Q135" s="89">
        <f t="shared" si="45"/>
        <v>3500000</v>
      </c>
      <c r="R135" s="89">
        <f t="shared" si="46"/>
        <v>3370012</v>
      </c>
      <c r="S135" s="89">
        <f t="shared" si="47"/>
        <v>0</v>
      </c>
      <c r="T135" s="89">
        <f t="shared" si="48"/>
        <v>0</v>
      </c>
      <c r="U135" s="89">
        <f t="shared" si="49"/>
        <v>0</v>
      </c>
      <c r="V135" s="89"/>
    </row>
    <row r="136" spans="1:22" s="155" customFormat="1" ht="281.25" customHeight="1" x14ac:dyDescent="0.95">
      <c r="A136" s="269">
        <v>8724</v>
      </c>
      <c r="B136" s="220" t="s">
        <v>273</v>
      </c>
      <c r="C136" s="331"/>
      <c r="D136" s="331">
        <v>0</v>
      </c>
      <c r="E136" s="331"/>
      <c r="F136" s="331"/>
      <c r="G136" s="89"/>
      <c r="H136" s="89"/>
      <c r="I136" s="331"/>
      <c r="J136" s="89"/>
      <c r="K136" s="332"/>
      <c r="L136" s="332">
        <v>129988</v>
      </c>
      <c r="M136" s="278"/>
      <c r="N136" s="89">
        <f t="shared" si="43"/>
        <v>0</v>
      </c>
      <c r="O136" s="278"/>
      <c r="P136" s="89"/>
      <c r="Q136" s="89">
        <f t="shared" si="45"/>
        <v>0</v>
      </c>
      <c r="R136" s="89">
        <f t="shared" si="46"/>
        <v>129988</v>
      </c>
      <c r="S136" s="89">
        <f t="shared" si="47"/>
        <v>0</v>
      </c>
      <c r="T136" s="89">
        <f t="shared" si="48"/>
        <v>0</v>
      </c>
      <c r="U136" s="89">
        <f t="shared" si="49"/>
        <v>0</v>
      </c>
      <c r="V136" s="89"/>
    </row>
    <row r="137" spans="1:22" s="155" customFormat="1" ht="341.25" x14ac:dyDescent="0.95">
      <c r="A137" s="269">
        <v>8751</v>
      </c>
      <c r="B137" s="220" t="s">
        <v>236</v>
      </c>
      <c r="C137" s="331"/>
      <c r="D137" s="331">
        <v>0</v>
      </c>
      <c r="E137" s="331">
        <v>0</v>
      </c>
      <c r="F137" s="331">
        <v>0</v>
      </c>
      <c r="G137" s="89"/>
      <c r="H137" s="89"/>
      <c r="I137" s="331">
        <v>150000</v>
      </c>
      <c r="J137" s="89">
        <f t="shared" si="42"/>
        <v>0</v>
      </c>
      <c r="K137" s="332"/>
      <c r="L137" s="332"/>
      <c r="M137" s="278"/>
      <c r="N137" s="89"/>
      <c r="O137" s="278"/>
      <c r="P137" s="89"/>
      <c r="Q137" s="89">
        <f t="shared" si="45"/>
        <v>0</v>
      </c>
      <c r="R137" s="89">
        <f t="shared" si="46"/>
        <v>0</v>
      </c>
      <c r="S137" s="89">
        <f t="shared" si="47"/>
        <v>0</v>
      </c>
      <c r="T137" s="89"/>
      <c r="U137" s="89">
        <f t="shared" si="49"/>
        <v>150000</v>
      </c>
      <c r="V137" s="89">
        <f t="shared" si="50"/>
        <v>0</v>
      </c>
    </row>
    <row r="138" spans="1:22" s="147" customFormat="1" ht="67.5" x14ac:dyDescent="0.9">
      <c r="A138" s="270" t="s">
        <v>134</v>
      </c>
      <c r="B138" s="230" t="s">
        <v>135</v>
      </c>
      <c r="C138" s="300">
        <f>SUM(C139:C139)</f>
        <v>13706000</v>
      </c>
      <c r="D138" s="300">
        <f>SUM(D139:D139)</f>
        <v>13500000</v>
      </c>
      <c r="E138" s="300">
        <f>SUM(E139:E139)</f>
        <v>2000000</v>
      </c>
      <c r="F138" s="300">
        <f>SUM(F139:F139)</f>
        <v>2000000</v>
      </c>
      <c r="G138" s="89">
        <f t="shared" si="40"/>
        <v>14.814814814814813</v>
      </c>
      <c r="H138" s="89">
        <f t="shared" si="41"/>
        <v>100</v>
      </c>
      <c r="I138" s="300">
        <f>SUM(I139:I139)</f>
        <v>0</v>
      </c>
      <c r="J138" s="89"/>
      <c r="K138" s="300">
        <f>SUM(K139:K139)</f>
        <v>6294000</v>
      </c>
      <c r="L138" s="300">
        <f>SUM(L139:L139)</f>
        <v>6500000</v>
      </c>
      <c r="M138" s="300">
        <f>SUM(M139:M139)</f>
        <v>4800000</v>
      </c>
      <c r="N138" s="89">
        <f t="shared" si="43"/>
        <v>73.846153846153854</v>
      </c>
      <c r="O138" s="300">
        <f>SUM(O139:O139)</f>
        <v>0</v>
      </c>
      <c r="P138" s="89"/>
      <c r="Q138" s="89">
        <f t="shared" si="45"/>
        <v>20000000</v>
      </c>
      <c r="R138" s="89">
        <f t="shared" si="46"/>
        <v>20000000</v>
      </c>
      <c r="S138" s="89">
        <f t="shared" si="47"/>
        <v>6800000</v>
      </c>
      <c r="T138" s="89">
        <f t="shared" si="48"/>
        <v>34</v>
      </c>
      <c r="U138" s="89">
        <f t="shared" si="49"/>
        <v>0</v>
      </c>
      <c r="V138" s="89"/>
    </row>
    <row r="139" spans="1:22" s="155" customFormat="1" ht="273" x14ac:dyDescent="0.95">
      <c r="A139" s="271" t="s">
        <v>136</v>
      </c>
      <c r="B139" s="232" t="s">
        <v>137</v>
      </c>
      <c r="C139" s="333">
        <v>13706000</v>
      </c>
      <c r="D139" s="333">
        <v>13500000</v>
      </c>
      <c r="E139" s="333">
        <v>2000000</v>
      </c>
      <c r="F139" s="333">
        <v>2000000</v>
      </c>
      <c r="G139" s="89">
        <f t="shared" si="40"/>
        <v>14.814814814814813</v>
      </c>
      <c r="H139" s="89">
        <f t="shared" si="41"/>
        <v>100</v>
      </c>
      <c r="I139" s="333"/>
      <c r="J139" s="89"/>
      <c r="K139" s="334">
        <v>6294000</v>
      </c>
      <c r="L139" s="334">
        <v>6500000</v>
      </c>
      <c r="M139" s="278">
        <v>4800000</v>
      </c>
      <c r="N139" s="89">
        <f t="shared" si="43"/>
        <v>73.846153846153854</v>
      </c>
      <c r="O139" s="278"/>
      <c r="P139" s="89"/>
      <c r="Q139" s="89">
        <f t="shared" si="45"/>
        <v>20000000</v>
      </c>
      <c r="R139" s="89">
        <f t="shared" si="46"/>
        <v>20000000</v>
      </c>
      <c r="S139" s="89">
        <f t="shared" si="47"/>
        <v>6800000</v>
      </c>
      <c r="T139" s="89">
        <f t="shared" si="48"/>
        <v>34</v>
      </c>
      <c r="U139" s="89">
        <f t="shared" si="49"/>
        <v>0</v>
      </c>
      <c r="V139" s="89"/>
    </row>
    <row r="140" spans="1:22" s="263" customFormat="1" ht="117.75" customHeight="1" x14ac:dyDescent="0.9">
      <c r="A140" s="245"/>
      <c r="B140" s="246" t="s">
        <v>287</v>
      </c>
      <c r="C140" s="247">
        <f>C85+C88+C89+C90+C104+C105+C106+C115+C128+C138</f>
        <v>1029559300</v>
      </c>
      <c r="D140" s="247">
        <f>D85+D88+D89+D90+D104+D105+D106+D115+D128+D138</f>
        <v>1046888336</v>
      </c>
      <c r="E140" s="247">
        <f>E85+E88+E89+E90+E104+E105+E106+E115+E128+E138</f>
        <v>284129656</v>
      </c>
      <c r="F140" s="247">
        <f>F85+F88+F89+F90+F104+F105+F106+F115+F128+F138</f>
        <v>249576174.35999998</v>
      </c>
      <c r="G140" s="248">
        <f t="shared" si="40"/>
        <v>23.839808485553704</v>
      </c>
      <c r="H140" s="248">
        <f t="shared" si="41"/>
        <v>87.838833113569805</v>
      </c>
      <c r="I140" s="247">
        <f>I85+I88+I89+I90+I104+I105+I106+I115+I128+I138</f>
        <v>212292957.07000002</v>
      </c>
      <c r="J140" s="248">
        <f t="shared" si="42"/>
        <v>117.56215458325659</v>
      </c>
      <c r="K140" s="247">
        <f>K85+K88+K89+K90+K104+K105+K106+K115+K128+K138</f>
        <v>29516100</v>
      </c>
      <c r="L140" s="247">
        <f>L85+L88+L89+L90+L104+L105+L106+L115+L128+L138</f>
        <v>66952629</v>
      </c>
      <c r="M140" s="247">
        <f>M85+M88+M89+M90+M104+M105+M106+M115+M128+M138</f>
        <v>14540134.57</v>
      </c>
      <c r="N140" s="248">
        <f t="shared" si="43"/>
        <v>21.717047989258198</v>
      </c>
      <c r="O140" s="247">
        <f>O85+O88+O89+O90+O104+O105+O106+O115+O128+O138</f>
        <v>9609501.5999999996</v>
      </c>
      <c r="P140" s="248">
        <f t="shared" si="44"/>
        <v>151.30997605536587</v>
      </c>
      <c r="Q140" s="248">
        <f t="shared" si="45"/>
        <v>1059075400</v>
      </c>
      <c r="R140" s="248">
        <f t="shared" si="46"/>
        <v>1113840965</v>
      </c>
      <c r="S140" s="248">
        <f t="shared" si="47"/>
        <v>264116308.92999998</v>
      </c>
      <c r="T140" s="248">
        <f t="shared" si="48"/>
        <v>23.712210021831975</v>
      </c>
      <c r="U140" s="248">
        <f t="shared" si="49"/>
        <v>221902458.67000002</v>
      </c>
      <c r="V140" s="248">
        <f t="shared" si="50"/>
        <v>119.02360636876847</v>
      </c>
    </row>
    <row r="141" spans="1:22" s="224" customFormat="1" ht="67.5" x14ac:dyDescent="0.9">
      <c r="A141" s="268">
        <v>8800</v>
      </c>
      <c r="B141" s="212" t="s">
        <v>229</v>
      </c>
      <c r="C141" s="335">
        <f>SUM(C143:C146)</f>
        <v>0</v>
      </c>
      <c r="D141" s="335">
        <f t="shared" ref="D141:F141" si="55">SUM(D143:D146)</f>
        <v>0</v>
      </c>
      <c r="E141" s="335">
        <f t="shared" si="55"/>
        <v>0</v>
      </c>
      <c r="F141" s="335">
        <f t="shared" si="55"/>
        <v>0</v>
      </c>
      <c r="G141" s="89"/>
      <c r="H141" s="89"/>
      <c r="I141" s="335">
        <f t="shared" ref="I141" si="56">SUM(I143:I146)</f>
        <v>4000000</v>
      </c>
      <c r="J141" s="89">
        <f t="shared" si="42"/>
        <v>0</v>
      </c>
      <c r="K141" s="335">
        <f>SUM(K143:K146)</f>
        <v>10500000</v>
      </c>
      <c r="L141" s="335">
        <f t="shared" ref="L141" si="57">SUM(L143:L146)</f>
        <v>8200000</v>
      </c>
      <c r="M141" s="335">
        <f>SUM(M142:M146)</f>
        <v>-1754200.03</v>
      </c>
      <c r="N141" s="89">
        <f t="shared" si="43"/>
        <v>-21.392683292682925</v>
      </c>
      <c r="O141" s="335">
        <f>SUM(O142:O146)</f>
        <v>-24869.62</v>
      </c>
      <c r="P141" s="89">
        <f t="shared" si="44"/>
        <v>7053.5859816113007</v>
      </c>
      <c r="Q141" s="89">
        <f t="shared" si="45"/>
        <v>10500000</v>
      </c>
      <c r="R141" s="89">
        <f t="shared" si="46"/>
        <v>8200000</v>
      </c>
      <c r="S141" s="89">
        <f t="shared" si="47"/>
        <v>-1754200.03</v>
      </c>
      <c r="T141" s="89">
        <f t="shared" si="48"/>
        <v>-21.392683292682925</v>
      </c>
      <c r="U141" s="89">
        <f t="shared" si="49"/>
        <v>3975130.38</v>
      </c>
      <c r="V141" s="89">
        <f t="shared" si="50"/>
        <v>-44.129370921413653</v>
      </c>
    </row>
    <row r="142" spans="1:22" s="249" customFormat="1" ht="368.25" customHeight="1" x14ac:dyDescent="0.95">
      <c r="A142" s="269">
        <v>8822</v>
      </c>
      <c r="B142" s="220" t="s">
        <v>274</v>
      </c>
      <c r="C142" s="331"/>
      <c r="D142" s="331"/>
      <c r="E142" s="331"/>
      <c r="F142" s="331"/>
      <c r="G142" s="89"/>
      <c r="H142" s="89"/>
      <c r="I142" s="331"/>
      <c r="J142" s="89"/>
      <c r="K142" s="331"/>
      <c r="L142" s="331"/>
      <c r="M142" s="331">
        <v>-4200.03</v>
      </c>
      <c r="N142" s="89"/>
      <c r="O142" s="331">
        <v>-24869.62</v>
      </c>
      <c r="P142" s="89">
        <f t="shared" ref="P142:P147" si="58">M142/O142*100</f>
        <v>16.888195316213114</v>
      </c>
      <c r="Q142" s="89">
        <f t="shared" ref="Q142:Q149" si="59">C142+K142</f>
        <v>0</v>
      </c>
      <c r="R142" s="89">
        <f t="shared" ref="R142:R149" si="60">D142+L142</f>
        <v>0</v>
      </c>
      <c r="S142" s="89">
        <f t="shared" ref="S142:S149" si="61">F142+M142</f>
        <v>-4200.03</v>
      </c>
      <c r="T142" s="89"/>
      <c r="U142" s="89">
        <f t="shared" ref="U142:U149" si="62">I142+O142</f>
        <v>-24869.62</v>
      </c>
      <c r="V142" s="89">
        <f t="shared" ref="V142:V149" si="63">S142/U142*100</f>
        <v>16.888195316213114</v>
      </c>
    </row>
    <row r="143" spans="1:22" s="249" customFormat="1" ht="136.5" x14ac:dyDescent="0.95">
      <c r="A143" s="269">
        <v>8861</v>
      </c>
      <c r="B143" s="220" t="s">
        <v>259</v>
      </c>
      <c r="C143" s="331"/>
      <c r="D143" s="331"/>
      <c r="E143" s="331"/>
      <c r="F143" s="331"/>
      <c r="G143" s="89"/>
      <c r="H143" s="89"/>
      <c r="I143" s="331">
        <v>4000000</v>
      </c>
      <c r="J143" s="89">
        <f t="shared" ref="J143:J147" si="64">F143/I143*100</f>
        <v>0</v>
      </c>
      <c r="K143" s="331"/>
      <c r="L143" s="331"/>
      <c r="M143" s="331"/>
      <c r="N143" s="89"/>
      <c r="O143" s="331"/>
      <c r="P143" s="89"/>
      <c r="Q143" s="89">
        <f t="shared" si="59"/>
        <v>0</v>
      </c>
      <c r="R143" s="89">
        <f t="shared" si="60"/>
        <v>0</v>
      </c>
      <c r="S143" s="89">
        <f t="shared" si="61"/>
        <v>0</v>
      </c>
      <c r="T143" s="89"/>
      <c r="U143" s="89">
        <f t="shared" si="62"/>
        <v>4000000</v>
      </c>
      <c r="V143" s="89">
        <f t="shared" si="63"/>
        <v>0</v>
      </c>
    </row>
    <row r="144" spans="1:22" s="249" customFormat="1" ht="136.5" x14ac:dyDescent="0.95">
      <c r="A144" s="269">
        <v>8862</v>
      </c>
      <c r="B144" s="220" t="s">
        <v>260</v>
      </c>
      <c r="C144" s="331"/>
      <c r="D144" s="331"/>
      <c r="E144" s="331"/>
      <c r="F144" s="331"/>
      <c r="G144" s="89"/>
      <c r="H144" s="89"/>
      <c r="I144" s="331"/>
      <c r="J144" s="89"/>
      <c r="K144" s="331"/>
      <c r="L144" s="331">
        <v>-2300000</v>
      </c>
      <c r="M144" s="331">
        <v>-1750000</v>
      </c>
      <c r="N144" s="89">
        <f t="shared" ref="N144:N147" si="65">M144/L144*100</f>
        <v>76.08695652173914</v>
      </c>
      <c r="O144" s="331"/>
      <c r="P144" s="89"/>
      <c r="Q144" s="89">
        <f t="shared" si="59"/>
        <v>0</v>
      </c>
      <c r="R144" s="89">
        <f t="shared" si="60"/>
        <v>-2300000</v>
      </c>
      <c r="S144" s="89">
        <f t="shared" si="61"/>
        <v>-1750000</v>
      </c>
      <c r="T144" s="89">
        <f t="shared" ref="T144:T149" si="66">S144/R144*100</f>
        <v>76.08695652173914</v>
      </c>
      <c r="U144" s="89">
        <f t="shared" si="62"/>
        <v>0</v>
      </c>
      <c r="V144" s="89"/>
    </row>
    <row r="145" spans="1:22" s="155" customFormat="1" ht="273" x14ac:dyDescent="0.95">
      <c r="A145" s="272" t="s">
        <v>153</v>
      </c>
      <c r="B145" s="226" t="s">
        <v>185</v>
      </c>
      <c r="C145" s="336"/>
      <c r="D145" s="302"/>
      <c r="E145" s="336"/>
      <c r="F145" s="336"/>
      <c r="G145" s="89"/>
      <c r="H145" s="89"/>
      <c r="I145" s="336"/>
      <c r="J145" s="89"/>
      <c r="K145" s="337">
        <v>10800000</v>
      </c>
      <c r="L145" s="337">
        <v>10800000</v>
      </c>
      <c r="M145" s="278"/>
      <c r="N145" s="89">
        <f t="shared" si="65"/>
        <v>0</v>
      </c>
      <c r="O145" s="278"/>
      <c r="P145" s="89"/>
      <c r="Q145" s="89">
        <f t="shared" si="59"/>
        <v>10800000</v>
      </c>
      <c r="R145" s="89">
        <f t="shared" si="60"/>
        <v>10800000</v>
      </c>
      <c r="S145" s="89">
        <f t="shared" si="61"/>
        <v>0</v>
      </c>
      <c r="T145" s="89">
        <f t="shared" si="66"/>
        <v>0</v>
      </c>
      <c r="U145" s="89">
        <f t="shared" si="62"/>
        <v>0</v>
      </c>
      <c r="V145" s="89"/>
    </row>
    <row r="146" spans="1:22" s="155" customFormat="1" ht="273" x14ac:dyDescent="0.95">
      <c r="A146" s="272" t="s">
        <v>154</v>
      </c>
      <c r="B146" s="226" t="s">
        <v>155</v>
      </c>
      <c r="C146" s="336"/>
      <c r="D146" s="302"/>
      <c r="E146" s="336"/>
      <c r="F146" s="336"/>
      <c r="G146" s="89"/>
      <c r="H146" s="89"/>
      <c r="I146" s="336"/>
      <c r="J146" s="89"/>
      <c r="K146" s="278">
        <v>-300000</v>
      </c>
      <c r="L146" s="278">
        <v>-300000</v>
      </c>
      <c r="M146" s="278"/>
      <c r="N146" s="89">
        <f t="shared" si="65"/>
        <v>0</v>
      </c>
      <c r="O146" s="278"/>
      <c r="P146" s="89"/>
      <c r="Q146" s="89">
        <f t="shared" si="59"/>
        <v>-300000</v>
      </c>
      <c r="R146" s="89">
        <f t="shared" si="60"/>
        <v>-300000</v>
      </c>
      <c r="S146" s="89">
        <f t="shared" si="61"/>
        <v>0</v>
      </c>
      <c r="T146" s="89">
        <f t="shared" si="66"/>
        <v>0</v>
      </c>
      <c r="U146" s="89">
        <f t="shared" si="62"/>
        <v>0</v>
      </c>
      <c r="V146" s="89"/>
    </row>
    <row r="147" spans="1:22" s="263" customFormat="1" ht="117.75" customHeight="1" x14ac:dyDescent="0.9">
      <c r="A147" s="245"/>
      <c r="B147" s="246" t="s">
        <v>288</v>
      </c>
      <c r="C147" s="247">
        <f>C140+C141</f>
        <v>1029559300</v>
      </c>
      <c r="D147" s="247">
        <f t="shared" ref="D147:O147" si="67">D140+D141</f>
        <v>1046888336</v>
      </c>
      <c r="E147" s="247">
        <f t="shared" si="67"/>
        <v>284129656</v>
      </c>
      <c r="F147" s="247">
        <f t="shared" si="67"/>
        <v>249576174.35999998</v>
      </c>
      <c r="G147" s="248">
        <f t="shared" ref="G147" si="68">F147/D147*100</f>
        <v>23.839808485553704</v>
      </c>
      <c r="H147" s="248">
        <f t="shared" ref="H147" si="69">F147/E147*100</f>
        <v>87.838833113569805</v>
      </c>
      <c r="I147" s="247">
        <f>I140+I141</f>
        <v>216292957.07000002</v>
      </c>
      <c r="J147" s="248">
        <f t="shared" si="64"/>
        <v>115.388026379069</v>
      </c>
      <c r="K147" s="247">
        <f t="shared" si="67"/>
        <v>40016100</v>
      </c>
      <c r="L147" s="247">
        <f t="shared" si="67"/>
        <v>75152629</v>
      </c>
      <c r="M147" s="247">
        <f>M140+M141</f>
        <v>12785934.540000001</v>
      </c>
      <c r="N147" s="248">
        <f t="shared" si="65"/>
        <v>17.013289767946777</v>
      </c>
      <c r="O147" s="247">
        <f t="shared" si="67"/>
        <v>9584631.9800000004</v>
      </c>
      <c r="P147" s="248">
        <f t="shared" si="58"/>
        <v>133.40037016215203</v>
      </c>
      <c r="Q147" s="248">
        <f t="shared" si="59"/>
        <v>1069575400</v>
      </c>
      <c r="R147" s="248">
        <f t="shared" si="60"/>
        <v>1122040965</v>
      </c>
      <c r="S147" s="248">
        <f t="shared" si="61"/>
        <v>262362108.89999998</v>
      </c>
      <c r="T147" s="248">
        <f t="shared" si="66"/>
        <v>23.382578451580862</v>
      </c>
      <c r="U147" s="248">
        <f t="shared" si="62"/>
        <v>225877589.05000001</v>
      </c>
      <c r="V147" s="248">
        <f t="shared" si="63"/>
        <v>116.15234163045886</v>
      </c>
    </row>
    <row r="148" spans="1:22" s="224" customFormat="1" ht="135" x14ac:dyDescent="0.9">
      <c r="A148" s="268"/>
      <c r="B148" s="212" t="s">
        <v>46</v>
      </c>
      <c r="C148" s="335">
        <f>C83-C147</f>
        <v>0</v>
      </c>
      <c r="D148" s="335">
        <f>D83-D147</f>
        <v>2549341</v>
      </c>
      <c r="E148" s="335">
        <f t="shared" ref="E148:U148" si="70">E83-E147</f>
        <v>-14542488</v>
      </c>
      <c r="F148" s="335">
        <f t="shared" si="70"/>
        <v>40816603.610000044</v>
      </c>
      <c r="G148" s="335"/>
      <c r="H148" s="335"/>
      <c r="I148" s="335">
        <f t="shared" si="70"/>
        <v>24458864.389999986</v>
      </c>
      <c r="J148" s="335"/>
      <c r="K148" s="335">
        <f t="shared" si="70"/>
        <v>0</v>
      </c>
      <c r="L148" s="335">
        <f t="shared" si="70"/>
        <v>-35136529</v>
      </c>
      <c r="M148" s="335">
        <f t="shared" si="70"/>
        <v>255496.60999999754</v>
      </c>
      <c r="N148" s="335"/>
      <c r="O148" s="335">
        <f t="shared" si="70"/>
        <v>7904787.7599999979</v>
      </c>
      <c r="P148" s="335"/>
      <c r="Q148" s="335">
        <f t="shared" si="70"/>
        <v>0</v>
      </c>
      <c r="R148" s="335">
        <f t="shared" si="70"/>
        <v>-32587188</v>
      </c>
      <c r="S148" s="335">
        <f t="shared" si="70"/>
        <v>41072100.220000029</v>
      </c>
      <c r="T148" s="335"/>
      <c r="U148" s="335">
        <f t="shared" si="70"/>
        <v>32363652.150000006</v>
      </c>
      <c r="V148" s="335"/>
    </row>
    <row r="149" spans="1:22" s="92" customFormat="1" ht="99" customHeight="1" x14ac:dyDescent="0.9">
      <c r="A149" s="93"/>
      <c r="B149" s="94" t="s">
        <v>47</v>
      </c>
      <c r="C149" s="89">
        <f>C147+C148</f>
        <v>1029559300</v>
      </c>
      <c r="D149" s="89">
        <f>D147+D148</f>
        <v>1049437677</v>
      </c>
      <c r="E149" s="89">
        <f>E147+E148</f>
        <v>269587168</v>
      </c>
      <c r="F149" s="89">
        <f>F147+F148</f>
        <v>290392777.97000003</v>
      </c>
      <c r="G149" s="89"/>
      <c r="H149" s="89"/>
      <c r="I149" s="89">
        <f>I147+I148</f>
        <v>240751821.46000001</v>
      </c>
      <c r="J149" s="89"/>
      <c r="K149" s="89">
        <f>K147+K148</f>
        <v>40016100</v>
      </c>
      <c r="L149" s="89">
        <f>L147+L148</f>
        <v>40016100</v>
      </c>
      <c r="M149" s="89">
        <f>M147+M148</f>
        <v>13041431.149999999</v>
      </c>
      <c r="N149" s="89"/>
      <c r="O149" s="89">
        <f>O147+O148</f>
        <v>17489419.739999998</v>
      </c>
      <c r="P149" s="89"/>
      <c r="Q149" s="89">
        <f t="shared" si="59"/>
        <v>1069575400</v>
      </c>
      <c r="R149" s="89">
        <f t="shared" si="60"/>
        <v>1089453777</v>
      </c>
      <c r="S149" s="89">
        <f t="shared" si="61"/>
        <v>303434209.12</v>
      </c>
      <c r="T149" s="89">
        <f t="shared" si="66"/>
        <v>27.851958066138309</v>
      </c>
      <c r="U149" s="89">
        <f t="shared" si="62"/>
        <v>258241241.20000002</v>
      </c>
      <c r="V149" s="89">
        <f t="shared" si="63"/>
        <v>117.5002907010501</v>
      </c>
    </row>
    <row r="150" spans="1:22" s="13" customFormat="1" ht="83.25" customHeight="1" x14ac:dyDescent="0.2">
      <c r="A150" s="261"/>
      <c r="B150" s="11"/>
      <c r="C150" s="23"/>
      <c r="D150" s="23"/>
      <c r="E150" s="23"/>
      <c r="F150" s="5"/>
      <c r="G150" s="5"/>
      <c r="H150" s="5"/>
      <c r="I150" s="24"/>
      <c r="J150" s="5"/>
      <c r="K150" s="25"/>
      <c r="L150" s="23"/>
      <c r="M150" s="5"/>
      <c r="N150" s="26"/>
      <c r="O150" s="25"/>
      <c r="P150" s="27"/>
      <c r="Q150" s="23"/>
      <c r="R150" s="34"/>
      <c r="S150" s="88"/>
      <c r="T150" s="27"/>
      <c r="U150" s="59"/>
      <c r="V150" s="22"/>
    </row>
    <row r="151" spans="1:22" s="13" customFormat="1" ht="409.6" customHeight="1" x14ac:dyDescent="1.3">
      <c r="A151" s="340" t="s">
        <v>309</v>
      </c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</row>
    <row r="152" spans="1:22" s="79" customFormat="1" x14ac:dyDescent="0.2">
      <c r="A152" s="262"/>
      <c r="B152" s="76" t="s">
        <v>168</v>
      </c>
      <c r="C152" s="40">
        <f>C147</f>
        <v>1029559300</v>
      </c>
      <c r="D152" s="40">
        <f t="shared" ref="D152:V152" si="71">D147</f>
        <v>1046888336</v>
      </c>
      <c r="E152" s="40">
        <f t="shared" si="71"/>
        <v>284129656</v>
      </c>
      <c r="F152" s="40">
        <f t="shared" si="71"/>
        <v>249576174.35999998</v>
      </c>
      <c r="G152" s="40">
        <f t="shared" si="71"/>
        <v>23.839808485553704</v>
      </c>
      <c r="H152" s="40">
        <f t="shared" si="71"/>
        <v>87.838833113569805</v>
      </c>
      <c r="I152" s="40">
        <f t="shared" si="71"/>
        <v>216292957.07000002</v>
      </c>
      <c r="J152" s="40">
        <f t="shared" si="71"/>
        <v>115.388026379069</v>
      </c>
      <c r="K152" s="40">
        <f t="shared" si="71"/>
        <v>40016100</v>
      </c>
      <c r="L152" s="40">
        <f t="shared" si="71"/>
        <v>75152629</v>
      </c>
      <c r="M152" s="40">
        <f t="shared" si="71"/>
        <v>12785934.540000001</v>
      </c>
      <c r="N152" s="40">
        <f t="shared" si="71"/>
        <v>17.013289767946777</v>
      </c>
      <c r="O152" s="40">
        <f t="shared" si="71"/>
        <v>9584631.9800000004</v>
      </c>
      <c r="P152" s="40">
        <f t="shared" si="71"/>
        <v>133.40037016215203</v>
      </c>
      <c r="Q152" s="40">
        <f t="shared" si="71"/>
        <v>1069575400</v>
      </c>
      <c r="R152" s="40">
        <f t="shared" si="71"/>
        <v>1122040965</v>
      </c>
      <c r="S152" s="40">
        <f t="shared" si="71"/>
        <v>262362108.89999998</v>
      </c>
      <c r="T152" s="40">
        <f t="shared" si="71"/>
        <v>23.382578451580862</v>
      </c>
      <c r="U152" s="40">
        <f t="shared" si="71"/>
        <v>225877589.05000001</v>
      </c>
      <c r="V152" s="40">
        <f t="shared" si="71"/>
        <v>116.15234163045886</v>
      </c>
    </row>
    <row r="153" spans="1:22" s="79" customFormat="1" x14ac:dyDescent="0.2">
      <c r="A153" s="262"/>
      <c r="B153" s="80" t="s">
        <v>166</v>
      </c>
      <c r="C153" s="40">
        <f>C83</f>
        <v>1029559300</v>
      </c>
      <c r="D153" s="40">
        <f t="shared" ref="D153:V153" si="72">D83</f>
        <v>1049437677</v>
      </c>
      <c r="E153" s="40">
        <f t="shared" si="72"/>
        <v>269587168</v>
      </c>
      <c r="F153" s="40">
        <f t="shared" si="72"/>
        <v>290392777.97000003</v>
      </c>
      <c r="G153" s="40">
        <f t="shared" si="72"/>
        <v>27.671274277109838</v>
      </c>
      <c r="H153" s="40">
        <f t="shared" si="72"/>
        <v>107.71758170997221</v>
      </c>
      <c r="I153" s="40">
        <f t="shared" si="72"/>
        <v>240751821.46000001</v>
      </c>
      <c r="J153" s="40">
        <f t="shared" si="72"/>
        <v>120.6191405776125</v>
      </c>
      <c r="K153" s="40">
        <f t="shared" si="72"/>
        <v>40016100</v>
      </c>
      <c r="L153" s="40">
        <f t="shared" si="72"/>
        <v>40016100</v>
      </c>
      <c r="M153" s="40">
        <f t="shared" si="72"/>
        <v>13041431.149999999</v>
      </c>
      <c r="N153" s="40">
        <f t="shared" si="72"/>
        <v>32.590460214763553</v>
      </c>
      <c r="O153" s="40">
        <f t="shared" si="72"/>
        <v>17489419.739999998</v>
      </c>
      <c r="P153" s="40">
        <f t="shared" si="72"/>
        <v>74.5675462300958</v>
      </c>
      <c r="Q153" s="40">
        <f t="shared" si="72"/>
        <v>1069575400</v>
      </c>
      <c r="R153" s="40">
        <f t="shared" si="72"/>
        <v>1089453777</v>
      </c>
      <c r="S153" s="40">
        <f t="shared" si="72"/>
        <v>303434209.12</v>
      </c>
      <c r="T153" s="40">
        <f t="shared" si="72"/>
        <v>27.851958066138309</v>
      </c>
      <c r="U153" s="40">
        <f t="shared" si="72"/>
        <v>258241241.20000002</v>
      </c>
      <c r="V153" s="40">
        <f t="shared" si="72"/>
        <v>117.5002907010501</v>
      </c>
    </row>
    <row r="154" spans="1:22" s="79" customFormat="1" x14ac:dyDescent="0.2">
      <c r="A154" s="262"/>
      <c r="B154" s="80" t="s">
        <v>164</v>
      </c>
      <c r="C154" s="40"/>
      <c r="D154" s="40">
        <v>20656829</v>
      </c>
      <c r="E154" s="40"/>
      <c r="F154" s="40"/>
      <c r="G154" s="40"/>
      <c r="H154" s="40"/>
      <c r="I154" s="42"/>
      <c r="J154" s="77"/>
      <c r="K154" s="81"/>
      <c r="L154" s="81">
        <f>D154</f>
        <v>20656829</v>
      </c>
      <c r="M154" s="40"/>
      <c r="N154" s="82"/>
      <c r="O154" s="43"/>
      <c r="P154" s="83"/>
      <c r="Q154" s="63"/>
      <c r="R154" s="56"/>
      <c r="S154" s="57"/>
      <c r="T154" s="66"/>
      <c r="U154" s="64"/>
      <c r="V154" s="78"/>
    </row>
    <row r="155" spans="1:22" s="79" customFormat="1" x14ac:dyDescent="0.2">
      <c r="A155" s="273"/>
      <c r="B155" s="80" t="s">
        <v>165</v>
      </c>
      <c r="C155" s="44"/>
      <c r="D155" s="44">
        <v>18307488</v>
      </c>
      <c r="E155" s="44"/>
      <c r="F155" s="44"/>
      <c r="G155" s="44"/>
      <c r="H155" s="44"/>
      <c r="I155" s="45"/>
      <c r="J155" s="75"/>
      <c r="K155" s="74"/>
      <c r="L155" s="75">
        <v>14479700</v>
      </c>
      <c r="M155" s="44"/>
      <c r="N155" s="84"/>
      <c r="O155" s="46"/>
      <c r="P155" s="85"/>
      <c r="Q155" s="56"/>
      <c r="R155" s="56"/>
      <c r="S155" s="57"/>
      <c r="T155" s="66"/>
      <c r="U155" s="64"/>
      <c r="V155" s="78"/>
    </row>
    <row r="156" spans="1:22" s="79" customFormat="1" x14ac:dyDescent="0.2">
      <c r="A156" s="273"/>
      <c r="B156" s="80" t="s">
        <v>241</v>
      </c>
      <c r="C156" s="44"/>
      <c r="D156" s="44">
        <v>200000</v>
      </c>
      <c r="E156" s="44"/>
      <c r="F156" s="44"/>
      <c r="G156" s="44"/>
      <c r="H156" s="44"/>
      <c r="I156" s="45"/>
      <c r="J156" s="75"/>
      <c r="K156" s="74"/>
      <c r="L156" s="75"/>
      <c r="M156" s="44"/>
      <c r="N156" s="61"/>
      <c r="O156" s="47"/>
      <c r="P156" s="62"/>
      <c r="Q156" s="56"/>
      <c r="R156" s="56"/>
      <c r="S156" s="57"/>
      <c r="T156" s="66"/>
      <c r="U156" s="64"/>
      <c r="V156" s="78"/>
    </row>
    <row r="157" spans="1:22" s="79" customFormat="1" x14ac:dyDescent="0.2">
      <c r="A157" s="273"/>
      <c r="B157" s="80"/>
      <c r="C157" s="44"/>
      <c r="D157" s="44"/>
      <c r="E157" s="44"/>
      <c r="F157" s="44"/>
      <c r="G157" s="44"/>
      <c r="H157" s="44"/>
      <c r="I157" s="45"/>
      <c r="J157" s="75"/>
      <c r="K157" s="74"/>
      <c r="L157" s="75"/>
      <c r="M157" s="44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22" s="79" customFormat="1" x14ac:dyDescent="0.2">
      <c r="A158" s="273"/>
      <c r="B158" s="80" t="s">
        <v>167</v>
      </c>
      <c r="C158" s="44">
        <f>C153+C155-C152-C154</f>
        <v>0</v>
      </c>
      <c r="D158" s="44">
        <f>D153+D155-D152-D154-D156</f>
        <v>0</v>
      </c>
      <c r="E158" s="44"/>
      <c r="F158" s="44"/>
      <c r="G158" s="44"/>
      <c r="H158" s="44"/>
      <c r="I158" s="44"/>
      <c r="J158" s="75"/>
      <c r="K158" s="75">
        <f t="shared" ref="K158" si="73">K153+K155-K152-K154</f>
        <v>0</v>
      </c>
      <c r="L158" s="75">
        <f>L153+L154+L155-L152</f>
        <v>0</v>
      </c>
      <c r="M158" s="44"/>
      <c r="N158" s="44"/>
      <c r="O158" s="48"/>
      <c r="P158" s="55"/>
      <c r="Q158" s="56"/>
      <c r="R158" s="56"/>
      <c r="S158" s="57"/>
      <c r="T158" s="66"/>
      <c r="U158" s="64"/>
      <c r="V158" s="78"/>
    </row>
    <row r="159" spans="1:22" s="79" customFormat="1" x14ac:dyDescent="0.2">
      <c r="A159" s="273"/>
      <c r="B159" s="80"/>
      <c r="C159" s="49"/>
      <c r="D159" s="49"/>
      <c r="E159" s="49"/>
      <c r="F159" s="49"/>
      <c r="G159" s="49"/>
      <c r="H159" s="49"/>
      <c r="I159" s="50"/>
      <c r="J159" s="72"/>
      <c r="K159" s="71"/>
      <c r="L159" s="72"/>
      <c r="M159" s="86"/>
      <c r="N159" s="54"/>
      <c r="O159" s="48"/>
      <c r="P159" s="55"/>
      <c r="Q159" s="56"/>
      <c r="R159" s="56"/>
      <c r="S159" s="57"/>
      <c r="T159" s="66"/>
      <c r="U159" s="64"/>
      <c r="V159" s="78"/>
    </row>
    <row r="160" spans="1:22" s="79" customFormat="1" x14ac:dyDescent="0.2">
      <c r="A160" s="273"/>
      <c r="B160" s="9"/>
      <c r="C160" s="51"/>
      <c r="D160" s="51"/>
      <c r="E160" s="51"/>
      <c r="F160" s="52"/>
      <c r="G160" s="52"/>
      <c r="H160" s="52"/>
      <c r="I160" s="53"/>
      <c r="J160" s="73"/>
      <c r="K160" s="74"/>
      <c r="L160" s="75">
        <f>L158+D158</f>
        <v>0</v>
      </c>
      <c r="M160" s="75"/>
      <c r="N160" s="54"/>
      <c r="O160" s="48"/>
      <c r="P160" s="55"/>
      <c r="Q160" s="56"/>
      <c r="R160" s="56"/>
      <c r="S160" s="57"/>
      <c r="T160" s="66"/>
      <c r="U160" s="64"/>
      <c r="V160" s="78"/>
    </row>
    <row r="161" spans="1:30" s="79" customFormat="1" x14ac:dyDescent="0.2">
      <c r="A161" s="273"/>
      <c r="B161" s="9"/>
      <c r="C161" s="51"/>
      <c r="D161" s="51"/>
      <c r="E161" s="51"/>
      <c r="F161" s="52"/>
      <c r="G161" s="52"/>
      <c r="H161" s="52"/>
      <c r="I161" s="53"/>
      <c r="J161" s="73"/>
      <c r="K161" s="74"/>
      <c r="L161" s="75"/>
      <c r="M161" s="75"/>
      <c r="N161" s="54"/>
      <c r="O161" s="48"/>
      <c r="P161" s="55"/>
      <c r="Q161" s="56"/>
      <c r="R161" s="56"/>
      <c r="S161" s="57"/>
      <c r="T161" s="66"/>
      <c r="U161" s="64"/>
      <c r="V161" s="78"/>
    </row>
    <row r="162" spans="1:30" s="79" customFormat="1" x14ac:dyDescent="0.2">
      <c r="A162" s="273"/>
      <c r="B162" s="9"/>
      <c r="C162" s="51"/>
      <c r="D162" s="51"/>
      <c r="E162" s="51"/>
      <c r="F162" s="52"/>
      <c r="G162" s="52"/>
      <c r="H162" s="52"/>
      <c r="I162" s="53"/>
      <c r="J162" s="52"/>
      <c r="K162" s="74"/>
      <c r="L162" s="75"/>
      <c r="M162" s="75"/>
      <c r="N162" s="54"/>
      <c r="O162" s="48"/>
      <c r="P162" s="55"/>
      <c r="Q162" s="56"/>
      <c r="R162" s="56"/>
      <c r="S162" s="57"/>
      <c r="T162" s="66"/>
      <c r="U162" s="64"/>
      <c r="V162" s="78"/>
    </row>
    <row r="163" spans="1:30" s="79" customFormat="1" x14ac:dyDescent="0.2">
      <c r="A163" s="273"/>
      <c r="B163" s="9"/>
      <c r="C163" s="56"/>
      <c r="D163" s="56"/>
      <c r="E163" s="56"/>
      <c r="F163" s="8"/>
      <c r="G163" s="8"/>
      <c r="H163" s="8"/>
      <c r="I163" s="60"/>
      <c r="J163" s="8"/>
      <c r="K163" s="74"/>
      <c r="L163" s="75"/>
      <c r="M163" s="75"/>
      <c r="N163" s="61"/>
      <c r="O163" s="47"/>
      <c r="P163" s="62"/>
      <c r="Q163" s="56"/>
      <c r="R163" s="56"/>
      <c r="S163" s="57"/>
      <c r="T163" s="66"/>
      <c r="U163" s="64"/>
      <c r="V163" s="78"/>
    </row>
    <row r="164" spans="1:30" x14ac:dyDescent="0.2">
      <c r="A164" s="273"/>
      <c r="B164" s="9"/>
      <c r="C164" s="56"/>
      <c r="D164" s="56"/>
      <c r="E164" s="56"/>
      <c r="F164" s="8"/>
      <c r="G164" s="8"/>
      <c r="H164" s="8"/>
      <c r="I164" s="60"/>
      <c r="J164" s="8"/>
      <c r="K164" s="74"/>
      <c r="L164" s="74"/>
      <c r="M164" s="74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 x14ac:dyDescent="0.2">
      <c r="A165" s="273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 x14ac:dyDescent="0.2">
      <c r="A166" s="273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 x14ac:dyDescent="0.2">
      <c r="A167" s="273"/>
      <c r="B167" s="9"/>
      <c r="C167" s="56"/>
      <c r="D167" s="56"/>
      <c r="E167" s="56"/>
      <c r="F167" s="8"/>
      <c r="G167" s="8"/>
      <c r="H167" s="8"/>
      <c r="I167" s="60"/>
      <c r="J167" s="8"/>
      <c r="K167" s="47"/>
      <c r="L167" s="56"/>
      <c r="M167" s="264">
        <f>M147+F147</f>
        <v>262362108.89999998</v>
      </c>
      <c r="N167" s="84"/>
      <c r="O167" s="47"/>
      <c r="P167" s="62"/>
      <c r="Q167" s="56"/>
      <c r="R167" s="56"/>
      <c r="S167" s="57"/>
      <c r="T167" s="58"/>
      <c r="U167" s="59"/>
      <c r="AC167" s="2"/>
      <c r="AD167" s="2"/>
    </row>
    <row r="168" spans="1:30" x14ac:dyDescent="0.2">
      <c r="A168" s="273"/>
      <c r="B168" s="9"/>
      <c r="C168" s="56"/>
      <c r="D168" s="56"/>
      <c r="E168" s="56"/>
      <c r="F168" s="8"/>
      <c r="G168" s="8"/>
      <c r="H168" s="8"/>
      <c r="I168" s="60"/>
      <c r="J168" s="8"/>
      <c r="K168" s="47"/>
      <c r="L168" s="56"/>
      <c r="M168" s="8"/>
      <c r="N168" s="61"/>
      <c r="O168" s="47"/>
      <c r="P168" s="62"/>
      <c r="Q168" s="56"/>
      <c r="R168" s="56"/>
      <c r="S168" s="57"/>
      <c r="T168" s="58"/>
      <c r="U168" s="59"/>
      <c r="AC168" s="2"/>
      <c r="AD168" s="2"/>
    </row>
    <row r="169" spans="1:30" x14ac:dyDescent="0.2">
      <c r="A169" s="273"/>
      <c r="B169" s="9"/>
      <c r="C169" s="56"/>
      <c r="D169" s="56"/>
      <c r="E169" s="56"/>
      <c r="F169" s="8"/>
      <c r="G169" s="8"/>
      <c r="H169" s="8"/>
      <c r="I169" s="60"/>
      <c r="J169" s="8"/>
      <c r="K169" s="47"/>
      <c r="L169" s="56"/>
      <c r="M169" s="8"/>
      <c r="N169" s="61"/>
      <c r="O169" s="47"/>
      <c r="P169" s="62"/>
      <c r="Q169" s="56"/>
      <c r="R169" s="56"/>
      <c r="S169" s="57"/>
      <c r="T169" s="58"/>
      <c r="U169" s="59"/>
      <c r="AC169" s="2"/>
      <c r="AD169" s="2"/>
    </row>
    <row r="170" spans="1:30" x14ac:dyDescent="0.2">
      <c r="A170" s="273"/>
      <c r="B170" s="9"/>
      <c r="C170" s="56"/>
      <c r="D170" s="56"/>
      <c r="E170" s="56"/>
      <c r="F170" s="8"/>
      <c r="G170" s="8"/>
      <c r="H170" s="8"/>
      <c r="I170" s="60"/>
      <c r="J170" s="8"/>
      <c r="K170" s="47"/>
      <c r="L170" s="56"/>
      <c r="M170" s="8"/>
      <c r="N170" s="61"/>
      <c r="O170" s="47"/>
      <c r="P170" s="62"/>
      <c r="Q170" s="56"/>
      <c r="R170" s="56"/>
      <c r="S170" s="57"/>
      <c r="T170" s="58"/>
      <c r="U170" s="59"/>
      <c r="AC170" s="2"/>
      <c r="AD170" s="2"/>
    </row>
    <row r="171" spans="1:30" x14ac:dyDescent="0.2"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 x14ac:dyDescent="0.2"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 x14ac:dyDescent="0.2"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 x14ac:dyDescent="0.2"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 x14ac:dyDescent="0.2"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 x14ac:dyDescent="0.2"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57"/>
      <c r="T176" s="58"/>
      <c r="U176" s="59"/>
      <c r="AC176" s="2"/>
      <c r="AD176" s="2"/>
    </row>
    <row r="177" spans="1:30" x14ac:dyDescent="0.2"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57"/>
      <c r="T177" s="58"/>
      <c r="U177" s="59"/>
      <c r="AC177" s="2"/>
      <c r="AD177" s="2"/>
    </row>
    <row r="178" spans="1:30" x14ac:dyDescent="0.2"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57"/>
      <c r="T178" s="58"/>
      <c r="U178" s="59"/>
      <c r="AC178" s="2"/>
      <c r="AD178" s="2"/>
    </row>
    <row r="179" spans="1:30" x14ac:dyDescent="0.2"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57"/>
      <c r="T179" s="58"/>
      <c r="U179" s="59"/>
      <c r="AC179" s="2"/>
      <c r="AD179" s="2"/>
    </row>
    <row r="180" spans="1:30" x14ac:dyDescent="0.2"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 x14ac:dyDescent="0.2"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 x14ac:dyDescent="0.2"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 x14ac:dyDescent="0.2"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 x14ac:dyDescent="0.2"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 x14ac:dyDescent="0.2"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 x14ac:dyDescent="0.2">
      <c r="C186" s="63"/>
      <c r="D186" s="63"/>
      <c r="E186" s="63"/>
      <c r="F186" s="7"/>
      <c r="G186" s="7"/>
      <c r="H186" s="7"/>
      <c r="I186" s="64"/>
      <c r="J186" s="7"/>
      <c r="K186" s="41"/>
      <c r="L186" s="63"/>
      <c r="M186" s="7"/>
      <c r="N186" s="65"/>
      <c r="O186" s="41"/>
      <c r="P186" s="66"/>
      <c r="Q186" s="63"/>
      <c r="R186" s="56"/>
      <c r="S186" s="67"/>
      <c r="T186" s="58"/>
      <c r="U186" s="59"/>
      <c r="AC186" s="2"/>
      <c r="AD186" s="2"/>
    </row>
    <row r="187" spans="1:30" x14ac:dyDescent="0.2">
      <c r="C187" s="63"/>
      <c r="D187" s="63"/>
      <c r="E187" s="63"/>
      <c r="F187" s="7"/>
      <c r="G187" s="7"/>
      <c r="H187" s="7"/>
      <c r="I187" s="64"/>
      <c r="J187" s="7"/>
      <c r="K187" s="41"/>
      <c r="L187" s="63"/>
      <c r="M187" s="7"/>
      <c r="N187" s="65"/>
      <c r="O187" s="41"/>
      <c r="P187" s="66"/>
      <c r="Q187" s="63"/>
      <c r="R187" s="56"/>
      <c r="S187" s="67"/>
      <c r="T187" s="58"/>
      <c r="U187" s="59"/>
      <c r="AC187" s="2"/>
      <c r="AD187" s="2"/>
    </row>
    <row r="188" spans="1:30" x14ac:dyDescent="0.2">
      <c r="C188" s="63"/>
      <c r="D188" s="63"/>
      <c r="E188" s="63"/>
      <c r="F188" s="7"/>
      <c r="G188" s="7"/>
      <c r="H188" s="7"/>
      <c r="I188" s="64"/>
      <c r="J188" s="7"/>
      <c r="K188" s="41"/>
      <c r="L188" s="63"/>
      <c r="M188" s="7"/>
      <c r="N188" s="65"/>
      <c r="O188" s="41"/>
      <c r="P188" s="66"/>
      <c r="Q188" s="63"/>
      <c r="R188" s="56"/>
      <c r="S188" s="67"/>
      <c r="T188" s="58"/>
      <c r="U188" s="59"/>
      <c r="AC188" s="2"/>
      <c r="AD188" s="2"/>
    </row>
    <row r="189" spans="1:30" x14ac:dyDescent="0.2">
      <c r="C189" s="63"/>
      <c r="D189" s="63"/>
      <c r="E189" s="63"/>
      <c r="F189" s="7"/>
      <c r="G189" s="7"/>
      <c r="H189" s="7"/>
      <c r="I189" s="64"/>
      <c r="J189" s="7"/>
      <c r="K189" s="41"/>
      <c r="L189" s="63"/>
      <c r="M189" s="7"/>
      <c r="N189" s="65"/>
      <c r="O189" s="41"/>
      <c r="P189" s="66"/>
      <c r="Q189" s="63"/>
      <c r="R189" s="56"/>
      <c r="S189" s="67"/>
      <c r="T189" s="58"/>
      <c r="U189" s="59"/>
      <c r="AC189" s="2"/>
      <c r="AD189" s="2"/>
    </row>
    <row r="190" spans="1:30" x14ac:dyDescent="0.2">
      <c r="R190" s="68"/>
      <c r="S190" s="69"/>
    </row>
    <row r="191" spans="1:30" x14ac:dyDescent="0.2">
      <c r="A191" s="274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x14ac:dyDescent="0.2">
      <c r="A192" s="274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x14ac:dyDescent="0.2">
      <c r="A193" s="274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x14ac:dyDescent="0.2">
      <c r="A194" s="274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x14ac:dyDescent="0.2">
      <c r="A195" s="274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x14ac:dyDescent="0.2">
      <c r="A196" s="274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x14ac:dyDescent="0.2">
      <c r="A197" s="274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x14ac:dyDescent="0.2">
      <c r="A198" s="274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x14ac:dyDescent="0.2">
      <c r="A199" s="274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x14ac:dyDescent="0.2">
      <c r="A200" s="274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x14ac:dyDescent="0.2">
      <c r="A201" s="274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x14ac:dyDescent="0.2">
      <c r="A202" s="274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x14ac:dyDescent="0.2">
      <c r="A203" s="274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x14ac:dyDescent="0.2">
      <c r="A204" s="274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x14ac:dyDescent="0.2">
      <c r="A205" s="274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x14ac:dyDescent="0.2">
      <c r="A206" s="274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x14ac:dyDescent="0.2">
      <c r="A207" s="274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x14ac:dyDescent="0.2">
      <c r="A208" s="274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x14ac:dyDescent="0.2">
      <c r="A209" s="274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x14ac:dyDescent="0.2">
      <c r="A210" s="274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x14ac:dyDescent="0.2">
      <c r="A211" s="274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x14ac:dyDescent="0.2">
      <c r="A212" s="274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x14ac:dyDescent="0.2">
      <c r="A213" s="274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x14ac:dyDescent="0.2">
      <c r="A214" s="274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x14ac:dyDescent="0.2">
      <c r="A215" s="274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x14ac:dyDescent="0.2">
      <c r="A216" s="274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x14ac:dyDescent="0.2">
      <c r="A217" s="274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x14ac:dyDescent="0.2">
      <c r="A218" s="274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x14ac:dyDescent="0.2">
      <c r="A219" s="274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x14ac:dyDescent="0.2">
      <c r="A220" s="274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x14ac:dyDescent="0.2">
      <c r="A221" s="274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x14ac:dyDescent="0.2">
      <c r="A222" s="274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x14ac:dyDescent="0.2">
      <c r="A223" s="274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x14ac:dyDescent="0.2">
      <c r="A224" s="274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x14ac:dyDescent="0.2">
      <c r="A225" s="274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x14ac:dyDescent="0.2">
      <c r="A226" s="274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x14ac:dyDescent="0.2">
      <c r="A227" s="274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x14ac:dyDescent="0.2">
      <c r="A228" s="274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x14ac:dyDescent="0.2">
      <c r="A229" s="274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x14ac:dyDescent="0.2">
      <c r="A230" s="274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x14ac:dyDescent="0.2">
      <c r="A231" s="274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x14ac:dyDescent="0.2">
      <c r="A232" s="274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x14ac:dyDescent="0.2">
      <c r="A233" s="274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x14ac:dyDescent="0.2">
      <c r="A234" s="274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x14ac:dyDescent="0.2">
      <c r="A235" s="274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x14ac:dyDescent="0.2">
      <c r="A236" s="274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x14ac:dyDescent="0.2">
      <c r="A237" s="274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x14ac:dyDescent="0.2">
      <c r="A238" s="274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x14ac:dyDescent="0.2">
      <c r="A239" s="274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x14ac:dyDescent="0.2">
      <c r="A240" s="274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x14ac:dyDescent="0.2">
      <c r="A241" s="274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x14ac:dyDescent="0.2">
      <c r="A242" s="274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x14ac:dyDescent="0.2">
      <c r="A243" s="274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x14ac:dyDescent="0.2">
      <c r="A244" s="274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x14ac:dyDescent="0.2">
      <c r="A245" s="274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x14ac:dyDescent="0.2">
      <c r="A246" s="274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x14ac:dyDescent="0.2">
      <c r="A247" s="274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x14ac:dyDescent="0.2">
      <c r="A248" s="274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x14ac:dyDescent="0.2">
      <c r="A249" s="274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x14ac:dyDescent="0.2">
      <c r="A250" s="274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x14ac:dyDescent="0.2">
      <c r="A251" s="274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x14ac:dyDescent="0.2">
      <c r="A252" s="274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x14ac:dyDescent="0.2">
      <c r="A253" s="274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x14ac:dyDescent="0.2">
      <c r="A254" s="274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x14ac:dyDescent="0.2">
      <c r="A255" s="274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x14ac:dyDescent="0.2">
      <c r="A256" s="274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x14ac:dyDescent="0.2">
      <c r="A257" s="274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x14ac:dyDescent="0.2">
      <c r="A258" s="274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x14ac:dyDescent="0.2">
      <c r="A259" s="274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x14ac:dyDescent="0.2">
      <c r="A260" s="274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x14ac:dyDescent="0.2">
      <c r="A261" s="274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x14ac:dyDescent="0.2">
      <c r="A262" s="274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x14ac:dyDescent="0.2">
      <c r="A263" s="274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x14ac:dyDescent="0.2">
      <c r="A264" s="274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x14ac:dyDescent="0.2">
      <c r="A265" s="274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x14ac:dyDescent="0.2">
      <c r="A266" s="274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x14ac:dyDescent="0.2">
      <c r="A267" s="274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x14ac:dyDescent="0.2">
      <c r="A268" s="274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x14ac:dyDescent="0.2">
      <c r="A269" s="274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x14ac:dyDescent="0.2">
      <c r="A270" s="274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x14ac:dyDescent="0.2">
      <c r="A271" s="274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x14ac:dyDescent="0.2">
      <c r="A272" s="274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x14ac:dyDescent="0.2">
      <c r="A273" s="274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x14ac:dyDescent="0.2">
      <c r="A274" s="274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x14ac:dyDescent="0.2">
      <c r="A275" s="274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x14ac:dyDescent="0.2">
      <c r="A276" s="274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x14ac:dyDescent="0.2">
      <c r="A277" s="274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x14ac:dyDescent="0.2">
      <c r="A278" s="274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x14ac:dyDescent="0.2">
      <c r="A279" s="274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x14ac:dyDescent="0.2">
      <c r="A280" s="274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x14ac:dyDescent="0.2">
      <c r="A281" s="274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x14ac:dyDescent="0.2">
      <c r="A282" s="274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x14ac:dyDescent="0.2">
      <c r="A283" s="274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x14ac:dyDescent="0.2">
      <c r="A284" s="274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x14ac:dyDescent="0.2">
      <c r="A285" s="274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x14ac:dyDescent="0.2">
      <c r="A286" s="274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x14ac:dyDescent="0.2">
      <c r="A287" s="274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x14ac:dyDescent="0.2">
      <c r="A288" s="274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x14ac:dyDescent="0.2">
      <c r="A289" s="274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x14ac:dyDescent="0.2">
      <c r="A290" s="274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x14ac:dyDescent="0.2">
      <c r="A291" s="274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x14ac:dyDescent="0.2">
      <c r="A292" s="274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x14ac:dyDescent="0.2">
      <c r="A293" s="274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x14ac:dyDescent="0.2">
      <c r="A294" s="274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x14ac:dyDescent="0.2">
      <c r="A295" s="274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x14ac:dyDescent="0.2">
      <c r="A296" s="274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x14ac:dyDescent="0.2">
      <c r="A297" s="274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x14ac:dyDescent="0.2">
      <c r="A298" s="274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x14ac:dyDescent="0.2">
      <c r="A299" s="274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x14ac:dyDescent="0.2">
      <c r="A300" s="274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x14ac:dyDescent="0.2">
      <c r="A301" s="274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x14ac:dyDescent="0.2">
      <c r="A302" s="274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x14ac:dyDescent="0.2">
      <c r="A303" s="274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x14ac:dyDescent="0.2">
      <c r="A304" s="274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x14ac:dyDescent="0.2">
      <c r="A305" s="274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x14ac:dyDescent="0.2">
      <c r="A306" s="274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x14ac:dyDescent="0.2">
      <c r="A307" s="274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x14ac:dyDescent="0.2">
      <c r="A308" s="274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x14ac:dyDescent="0.2">
      <c r="A309" s="274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x14ac:dyDescent="0.2">
      <c r="A310" s="274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x14ac:dyDescent="0.2">
      <c r="A311" s="274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x14ac:dyDescent="0.2">
      <c r="A312" s="274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x14ac:dyDescent="0.2">
      <c r="A313" s="274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x14ac:dyDescent="0.2">
      <c r="A314" s="274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x14ac:dyDescent="0.2">
      <c r="A315" s="274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x14ac:dyDescent="0.2">
      <c r="A316" s="274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x14ac:dyDescent="0.2">
      <c r="A317" s="274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x14ac:dyDescent="0.2">
      <c r="A318" s="274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x14ac:dyDescent="0.2">
      <c r="A319" s="274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x14ac:dyDescent="0.2">
      <c r="A320" s="274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x14ac:dyDescent="0.2">
      <c r="A321" s="274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x14ac:dyDescent="0.2">
      <c r="A322" s="274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x14ac:dyDescent="0.2">
      <c r="A323" s="274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x14ac:dyDescent="0.2">
      <c r="A324" s="274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x14ac:dyDescent="0.2">
      <c r="A325" s="274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x14ac:dyDescent="0.2">
      <c r="A326" s="274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x14ac:dyDescent="0.2">
      <c r="A327" s="274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x14ac:dyDescent="0.2">
      <c r="A328" s="274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x14ac:dyDescent="0.2">
      <c r="A329" s="274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x14ac:dyDescent="0.2">
      <c r="A330" s="274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x14ac:dyDescent="0.2">
      <c r="A331" s="274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x14ac:dyDescent="0.2">
      <c r="A332" s="274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x14ac:dyDescent="0.2">
      <c r="A333" s="274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x14ac:dyDescent="0.2">
      <c r="A334" s="274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x14ac:dyDescent="0.2">
      <c r="A335" s="274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x14ac:dyDescent="0.2">
      <c r="A336" s="274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x14ac:dyDescent="0.2">
      <c r="A337" s="274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x14ac:dyDescent="0.2">
      <c r="A338" s="274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x14ac:dyDescent="0.2">
      <c r="A339" s="274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x14ac:dyDescent="0.2">
      <c r="A340" s="274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x14ac:dyDescent="0.2">
      <c r="A341" s="274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x14ac:dyDescent="0.2">
      <c r="A342" s="274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x14ac:dyDescent="0.2">
      <c r="A343" s="274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x14ac:dyDescent="0.2">
      <c r="A344" s="274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x14ac:dyDescent="0.2">
      <c r="A345" s="274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x14ac:dyDescent="0.2">
      <c r="A346" s="274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x14ac:dyDescent="0.2">
      <c r="A347" s="274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x14ac:dyDescent="0.2">
      <c r="A348" s="274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x14ac:dyDescent="0.2">
      <c r="A349" s="274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x14ac:dyDescent="0.2">
      <c r="A350" s="274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x14ac:dyDescent="0.2">
      <c r="A351" s="274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x14ac:dyDescent="0.2">
      <c r="A352" s="274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x14ac:dyDescent="0.2">
      <c r="A353" s="274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x14ac:dyDescent="0.2">
      <c r="A354" s="274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x14ac:dyDescent="0.2">
      <c r="A355" s="274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x14ac:dyDescent="0.2">
      <c r="A356" s="274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x14ac:dyDescent="0.2">
      <c r="A357" s="274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x14ac:dyDescent="0.2">
      <c r="A358" s="274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x14ac:dyDescent="0.2">
      <c r="A359" s="274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x14ac:dyDescent="0.2">
      <c r="A360" s="274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x14ac:dyDescent="0.2">
      <c r="A361" s="274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x14ac:dyDescent="0.2">
      <c r="A362" s="274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x14ac:dyDescent="0.2">
      <c r="A363" s="274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x14ac:dyDescent="0.2">
      <c r="A364" s="274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x14ac:dyDescent="0.2">
      <c r="A365" s="274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x14ac:dyDescent="0.2">
      <c r="A366" s="274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x14ac:dyDescent="0.2">
      <c r="A367" s="274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x14ac:dyDescent="0.2">
      <c r="A368" s="274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x14ac:dyDescent="0.2">
      <c r="A369" s="274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x14ac:dyDescent="0.2">
      <c r="A370" s="274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x14ac:dyDescent="0.2">
      <c r="A371" s="274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x14ac:dyDescent="0.2">
      <c r="A372" s="274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x14ac:dyDescent="0.2">
      <c r="A373" s="274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x14ac:dyDescent="0.2">
      <c r="A374" s="274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x14ac:dyDescent="0.2">
      <c r="A375" s="274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x14ac:dyDescent="0.2">
      <c r="A376" s="274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x14ac:dyDescent="0.2">
      <c r="A377" s="274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x14ac:dyDescent="0.2">
      <c r="A378" s="274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x14ac:dyDescent="0.2">
      <c r="A379" s="274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x14ac:dyDescent="0.2">
      <c r="A380" s="274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x14ac:dyDescent="0.2">
      <c r="A381" s="274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x14ac:dyDescent="0.2">
      <c r="A382" s="274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x14ac:dyDescent="0.2">
      <c r="A383" s="274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x14ac:dyDescent="0.2">
      <c r="A384" s="274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x14ac:dyDescent="0.2">
      <c r="A385" s="274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x14ac:dyDescent="0.2">
      <c r="A386" s="274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x14ac:dyDescent="0.2">
      <c r="A387" s="274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x14ac:dyDescent="0.2">
      <c r="A388" s="274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x14ac:dyDescent="0.2">
      <c r="A389" s="274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x14ac:dyDescent="0.2">
      <c r="A390" s="274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x14ac:dyDescent="0.2">
      <c r="A391" s="274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x14ac:dyDescent="0.2">
      <c r="A392" s="274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x14ac:dyDescent="0.2">
      <c r="A393" s="274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x14ac:dyDescent="0.2">
      <c r="A394" s="274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x14ac:dyDescent="0.2">
      <c r="A395" s="274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x14ac:dyDescent="0.2">
      <c r="A396" s="274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x14ac:dyDescent="0.2">
      <c r="A397" s="274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x14ac:dyDescent="0.2">
      <c r="A398" s="274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x14ac:dyDescent="0.2">
      <c r="A399" s="274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x14ac:dyDescent="0.2">
      <c r="A400" s="274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x14ac:dyDescent="0.2">
      <c r="A401" s="274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x14ac:dyDescent="0.2">
      <c r="A402" s="274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x14ac:dyDescent="0.2">
      <c r="A403" s="274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x14ac:dyDescent="0.2">
      <c r="A404" s="274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x14ac:dyDescent="0.2">
      <c r="A405" s="274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x14ac:dyDescent="0.2">
      <c r="A406" s="274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x14ac:dyDescent="0.2">
      <c r="A407" s="274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x14ac:dyDescent="0.2">
      <c r="A408" s="274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x14ac:dyDescent="0.2">
      <c r="A409" s="274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x14ac:dyDescent="0.2">
      <c r="A410" s="274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x14ac:dyDescent="0.2">
      <c r="A411" s="274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x14ac:dyDescent="0.2">
      <c r="A412" s="274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x14ac:dyDescent="0.2">
      <c r="A413" s="274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x14ac:dyDescent="0.2">
      <c r="A414" s="274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x14ac:dyDescent="0.2">
      <c r="A415" s="274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x14ac:dyDescent="0.2">
      <c r="A416" s="274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x14ac:dyDescent="0.2">
      <c r="A417" s="274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x14ac:dyDescent="0.2">
      <c r="A418" s="274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x14ac:dyDescent="0.2">
      <c r="A419" s="274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x14ac:dyDescent="0.2">
      <c r="A420" s="274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x14ac:dyDescent="0.2">
      <c r="A421" s="274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x14ac:dyDescent="0.2">
      <c r="A422" s="274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x14ac:dyDescent="0.2">
      <c r="A423" s="274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x14ac:dyDescent="0.2">
      <c r="A424" s="274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x14ac:dyDescent="0.2">
      <c r="A425" s="274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x14ac:dyDescent="0.2">
      <c r="A426" s="274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x14ac:dyDescent="0.2">
      <c r="A427" s="274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x14ac:dyDescent="0.2">
      <c r="A428" s="274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x14ac:dyDescent="0.2">
      <c r="A429" s="274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x14ac:dyDescent="0.2">
      <c r="A430" s="274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x14ac:dyDescent="0.2">
      <c r="A431" s="274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x14ac:dyDescent="0.2">
      <c r="A432" s="274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x14ac:dyDescent="0.2">
      <c r="A433" s="274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x14ac:dyDescent="0.2">
      <c r="A434" s="274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x14ac:dyDescent="0.2">
      <c r="A435" s="274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x14ac:dyDescent="0.2">
      <c r="A436" s="274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x14ac:dyDescent="0.2">
      <c r="A437" s="274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x14ac:dyDescent="0.2">
      <c r="A438" s="274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x14ac:dyDescent="0.2">
      <c r="A439" s="274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x14ac:dyDescent="0.2">
      <c r="A440" s="274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x14ac:dyDescent="0.2">
      <c r="A441" s="274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x14ac:dyDescent="0.2">
      <c r="A442" s="274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x14ac:dyDescent="0.2">
      <c r="A443" s="274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x14ac:dyDescent="0.2">
      <c r="A444" s="274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x14ac:dyDescent="0.2">
      <c r="A445" s="274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x14ac:dyDescent="0.2">
      <c r="A446" s="274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x14ac:dyDescent="0.2">
      <c r="A447" s="274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x14ac:dyDescent="0.2">
      <c r="A448" s="274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x14ac:dyDescent="0.2">
      <c r="A449" s="274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x14ac:dyDescent="0.2">
      <c r="A450" s="274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x14ac:dyDescent="0.2">
      <c r="A451" s="274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x14ac:dyDescent="0.2">
      <c r="A452" s="274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x14ac:dyDescent="0.2">
      <c r="A453" s="274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x14ac:dyDescent="0.2">
      <c r="A454" s="274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x14ac:dyDescent="0.2">
      <c r="A455" s="274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x14ac:dyDescent="0.2">
      <c r="A456" s="274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x14ac:dyDescent="0.2">
      <c r="A457" s="274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x14ac:dyDescent="0.2">
      <c r="A458" s="274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x14ac:dyDescent="0.2">
      <c r="A459" s="274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x14ac:dyDescent="0.2">
      <c r="A460" s="274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x14ac:dyDescent="0.2">
      <c r="A461" s="274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x14ac:dyDescent="0.2">
      <c r="A462" s="274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x14ac:dyDescent="0.2">
      <c r="A463" s="274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x14ac:dyDescent="0.2">
      <c r="A464" s="274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x14ac:dyDescent="0.2">
      <c r="A465" s="274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x14ac:dyDescent="0.2">
      <c r="A466" s="274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x14ac:dyDescent="0.2">
      <c r="A467" s="274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x14ac:dyDescent="0.2">
      <c r="A468" s="274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x14ac:dyDescent="0.2">
      <c r="A469" s="274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x14ac:dyDescent="0.2">
      <c r="A470" s="274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x14ac:dyDescent="0.2">
      <c r="A471" s="274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x14ac:dyDescent="0.2">
      <c r="A472" s="274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x14ac:dyDescent="0.2">
      <c r="A473" s="274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x14ac:dyDescent="0.2">
      <c r="A474" s="274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x14ac:dyDescent="0.2">
      <c r="A475" s="274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x14ac:dyDescent="0.2">
      <c r="A476" s="274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x14ac:dyDescent="0.2">
      <c r="A477" s="274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x14ac:dyDescent="0.2">
      <c r="A478" s="274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x14ac:dyDescent="0.2">
      <c r="A479" s="274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x14ac:dyDescent="0.2">
      <c r="A480" s="274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x14ac:dyDescent="0.2">
      <c r="A481" s="274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x14ac:dyDescent="0.2">
      <c r="A482" s="274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x14ac:dyDescent="0.2">
      <c r="A483" s="274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x14ac:dyDescent="0.2">
      <c r="A484" s="274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x14ac:dyDescent="0.2">
      <c r="A485" s="274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x14ac:dyDescent="0.2">
      <c r="A486" s="274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x14ac:dyDescent="0.2">
      <c r="A487" s="274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x14ac:dyDescent="0.2">
      <c r="A488" s="274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x14ac:dyDescent="0.2">
      <c r="A489" s="274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x14ac:dyDescent="0.2">
      <c r="A490" s="274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x14ac:dyDescent="0.2">
      <c r="A491" s="274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x14ac:dyDescent="0.2">
      <c r="A492" s="274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x14ac:dyDescent="0.2">
      <c r="A493" s="274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x14ac:dyDescent="0.2">
      <c r="A494" s="274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x14ac:dyDescent="0.2">
      <c r="A495" s="274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x14ac:dyDescent="0.2">
      <c r="A496" s="274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x14ac:dyDescent="0.2">
      <c r="A497" s="274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x14ac:dyDescent="0.2">
      <c r="A498" s="274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x14ac:dyDescent="0.2">
      <c r="A499" s="274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x14ac:dyDescent="0.2">
      <c r="A500" s="274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x14ac:dyDescent="0.2">
      <c r="A501" s="274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x14ac:dyDescent="0.2">
      <c r="A502" s="274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x14ac:dyDescent="0.2">
      <c r="A503" s="274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x14ac:dyDescent="0.2">
      <c r="A504" s="274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x14ac:dyDescent="0.2">
      <c r="A505" s="274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x14ac:dyDescent="0.2">
      <c r="A506" s="274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x14ac:dyDescent="0.2">
      <c r="A507" s="274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x14ac:dyDescent="0.2">
      <c r="A508" s="274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x14ac:dyDescent="0.2">
      <c r="A509" s="274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x14ac:dyDescent="0.2">
      <c r="A510" s="274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x14ac:dyDescent="0.2">
      <c r="A511" s="274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x14ac:dyDescent="0.2">
      <c r="A512" s="274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x14ac:dyDescent="0.2">
      <c r="A513" s="274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x14ac:dyDescent="0.2">
      <c r="A514" s="274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x14ac:dyDescent="0.2">
      <c r="A515" s="274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x14ac:dyDescent="0.2">
      <c r="A516" s="274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x14ac:dyDescent="0.2">
      <c r="A517" s="274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x14ac:dyDescent="0.2">
      <c r="A518" s="274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x14ac:dyDescent="0.2">
      <c r="A519" s="274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x14ac:dyDescent="0.2">
      <c r="A520" s="274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x14ac:dyDescent="0.2">
      <c r="A521" s="274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x14ac:dyDescent="0.2">
      <c r="A522" s="274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x14ac:dyDescent="0.2">
      <c r="A523" s="274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x14ac:dyDescent="0.2">
      <c r="A524" s="274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x14ac:dyDescent="0.2">
      <c r="A525" s="274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x14ac:dyDescent="0.2">
      <c r="A526" s="274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x14ac:dyDescent="0.2">
      <c r="A527" s="274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x14ac:dyDescent="0.2">
      <c r="A528" s="274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x14ac:dyDescent="0.2">
      <c r="A529" s="274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x14ac:dyDescent="0.2">
      <c r="A530" s="274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x14ac:dyDescent="0.2">
      <c r="A531" s="274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x14ac:dyDescent="0.2">
      <c r="A532" s="274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x14ac:dyDescent="0.2">
      <c r="A533" s="274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x14ac:dyDescent="0.2">
      <c r="A534" s="274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x14ac:dyDescent="0.2">
      <c r="A535" s="274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x14ac:dyDescent="0.2">
      <c r="A536" s="274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x14ac:dyDescent="0.2">
      <c r="A537" s="274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x14ac:dyDescent="0.2">
      <c r="A538" s="274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x14ac:dyDescent="0.2">
      <c r="A539" s="274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x14ac:dyDescent="0.2">
      <c r="A540" s="274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x14ac:dyDescent="0.2">
      <c r="A541" s="274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x14ac:dyDescent="0.2">
      <c r="A542" s="274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x14ac:dyDescent="0.2">
      <c r="A543" s="274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x14ac:dyDescent="0.2">
      <c r="A544" s="274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x14ac:dyDescent="0.2">
      <c r="A545" s="274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x14ac:dyDescent="0.2">
      <c r="A546" s="274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x14ac:dyDescent="0.2">
      <c r="A547" s="274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x14ac:dyDescent="0.2">
      <c r="A548" s="274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x14ac:dyDescent="0.2">
      <c r="A549" s="274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x14ac:dyDescent="0.2">
      <c r="A550" s="274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x14ac:dyDescent="0.2">
      <c r="A551" s="274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x14ac:dyDescent="0.2">
      <c r="A552" s="274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x14ac:dyDescent="0.2">
      <c r="A553" s="274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x14ac:dyDescent="0.2">
      <c r="A554" s="274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x14ac:dyDescent="0.2">
      <c r="A555" s="274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x14ac:dyDescent="0.2">
      <c r="A556" s="274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x14ac:dyDescent="0.2">
      <c r="A557" s="274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x14ac:dyDescent="0.2">
      <c r="A558" s="274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x14ac:dyDescent="0.2">
      <c r="A559" s="274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x14ac:dyDescent="0.2">
      <c r="A560" s="274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x14ac:dyDescent="0.2">
      <c r="A561" s="274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x14ac:dyDescent="0.2">
      <c r="A562" s="274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x14ac:dyDescent="0.2">
      <c r="A563" s="274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x14ac:dyDescent="0.2">
      <c r="A564" s="274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x14ac:dyDescent="0.2">
      <c r="A565" s="274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x14ac:dyDescent="0.2">
      <c r="A566" s="274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x14ac:dyDescent="0.2">
      <c r="A567" s="274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x14ac:dyDescent="0.2">
      <c r="A568" s="274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x14ac:dyDescent="0.2">
      <c r="A569" s="274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x14ac:dyDescent="0.2">
      <c r="A570" s="274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x14ac:dyDescent="0.2">
      <c r="A571" s="274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x14ac:dyDescent="0.2">
      <c r="A572" s="274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x14ac:dyDescent="0.2">
      <c r="A573" s="274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x14ac:dyDescent="0.2">
      <c r="A574" s="274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x14ac:dyDescent="0.2">
      <c r="A575" s="274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x14ac:dyDescent="0.2">
      <c r="A576" s="274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x14ac:dyDescent="0.2">
      <c r="A577" s="274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x14ac:dyDescent="0.2">
      <c r="A578" s="274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x14ac:dyDescent="0.2">
      <c r="A579" s="274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x14ac:dyDescent="0.2">
      <c r="A580" s="274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x14ac:dyDescent="0.2">
      <c r="A581" s="274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x14ac:dyDescent="0.2">
      <c r="A582" s="274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x14ac:dyDescent="0.2">
      <c r="A583" s="274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x14ac:dyDescent="0.2">
      <c r="A584" s="274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x14ac:dyDescent="0.2">
      <c r="A585" s="274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x14ac:dyDescent="0.2">
      <c r="A586" s="274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x14ac:dyDescent="0.2">
      <c r="A587" s="274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x14ac:dyDescent="0.2">
      <c r="A588" s="274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x14ac:dyDescent="0.2">
      <c r="A589" s="274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x14ac:dyDescent="0.2">
      <c r="A590" s="274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x14ac:dyDescent="0.2">
      <c r="A591" s="274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x14ac:dyDescent="0.2">
      <c r="A592" s="274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x14ac:dyDescent="0.2">
      <c r="A593" s="274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x14ac:dyDescent="0.2">
      <c r="A594" s="274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x14ac:dyDescent="0.2">
      <c r="A595" s="274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x14ac:dyDescent="0.2">
      <c r="A596" s="274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x14ac:dyDescent="0.2">
      <c r="A597" s="274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x14ac:dyDescent="0.2">
      <c r="A598" s="274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x14ac:dyDescent="0.2">
      <c r="A599" s="274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x14ac:dyDescent="0.2">
      <c r="A600" s="274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x14ac:dyDescent="0.2">
      <c r="A601" s="274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x14ac:dyDescent="0.2">
      <c r="A602" s="274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x14ac:dyDescent="0.2">
      <c r="A603" s="274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x14ac:dyDescent="0.2">
      <c r="A604" s="274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x14ac:dyDescent="0.2">
      <c r="A605" s="274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x14ac:dyDescent="0.2">
      <c r="A606" s="274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x14ac:dyDescent="0.2">
      <c r="A607" s="274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x14ac:dyDescent="0.2">
      <c r="A608" s="274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x14ac:dyDescent="0.2">
      <c r="A609" s="274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x14ac:dyDescent="0.2">
      <c r="A610" s="274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x14ac:dyDescent="0.2">
      <c r="A611" s="274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x14ac:dyDescent="0.2">
      <c r="A612" s="274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x14ac:dyDescent="0.2">
      <c r="A613" s="274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x14ac:dyDescent="0.2">
      <c r="A614" s="274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x14ac:dyDescent="0.2">
      <c r="A615" s="274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x14ac:dyDescent="0.2">
      <c r="A616" s="274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x14ac:dyDescent="0.2">
      <c r="A617" s="274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x14ac:dyDescent="0.2">
      <c r="A618" s="274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x14ac:dyDescent="0.2">
      <c r="A619" s="274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x14ac:dyDescent="0.2">
      <c r="A620" s="274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x14ac:dyDescent="0.2">
      <c r="A621" s="274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x14ac:dyDescent="0.2">
      <c r="A622" s="274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x14ac:dyDescent="0.2">
      <c r="A623" s="274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x14ac:dyDescent="0.2">
      <c r="A624" s="274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x14ac:dyDescent="0.2">
      <c r="A625" s="274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x14ac:dyDescent="0.2">
      <c r="A626" s="274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x14ac:dyDescent="0.2">
      <c r="A627" s="274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x14ac:dyDescent="0.2">
      <c r="A628" s="274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x14ac:dyDescent="0.2">
      <c r="A629" s="274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x14ac:dyDescent="0.2">
      <c r="A630" s="274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x14ac:dyDescent="0.2">
      <c r="A631" s="274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x14ac:dyDescent="0.2">
      <c r="A632" s="274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x14ac:dyDescent="0.2">
      <c r="A633" s="274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x14ac:dyDescent="0.2">
      <c r="A634" s="274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x14ac:dyDescent="0.2">
      <c r="A635" s="274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x14ac:dyDescent="0.2">
      <c r="A636" s="274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x14ac:dyDescent="0.2">
      <c r="A637" s="274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x14ac:dyDescent="0.2">
      <c r="A638" s="274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x14ac:dyDescent="0.2">
      <c r="A639" s="274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x14ac:dyDescent="0.2">
      <c r="A640" s="274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x14ac:dyDescent="0.2">
      <c r="A641" s="274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x14ac:dyDescent="0.2">
      <c r="A642" s="274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x14ac:dyDescent="0.2">
      <c r="A643" s="274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x14ac:dyDescent="0.2">
      <c r="A644" s="274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x14ac:dyDescent="0.2">
      <c r="A645" s="274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x14ac:dyDescent="0.2">
      <c r="A646" s="274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x14ac:dyDescent="0.2">
      <c r="A647" s="274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x14ac:dyDescent="0.2">
      <c r="A648" s="274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x14ac:dyDescent="0.2">
      <c r="A649" s="274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x14ac:dyDescent="0.2">
      <c r="A650" s="274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x14ac:dyDescent="0.2">
      <c r="A651" s="274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x14ac:dyDescent="0.2">
      <c r="A652" s="274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x14ac:dyDescent="0.2">
      <c r="A653" s="274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x14ac:dyDescent="0.2">
      <c r="A654" s="274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x14ac:dyDescent="0.2">
      <c r="A655" s="274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x14ac:dyDescent="0.2">
      <c r="A656" s="274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x14ac:dyDescent="0.2">
      <c r="A657" s="274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x14ac:dyDescent="0.2">
      <c r="A658" s="274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x14ac:dyDescent="0.2">
      <c r="A659" s="274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x14ac:dyDescent="0.2">
      <c r="A660" s="274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x14ac:dyDescent="0.2">
      <c r="A661" s="274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x14ac:dyDescent="0.2">
      <c r="A662" s="274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x14ac:dyDescent="0.2">
      <c r="A663" s="274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x14ac:dyDescent="0.2">
      <c r="A664" s="274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x14ac:dyDescent="0.2">
      <c r="A665" s="274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x14ac:dyDescent="0.2">
      <c r="A666" s="274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x14ac:dyDescent="0.2">
      <c r="A667" s="274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x14ac:dyDescent="0.2">
      <c r="A668" s="274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x14ac:dyDescent="0.2">
      <c r="A669" s="274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x14ac:dyDescent="0.2">
      <c r="A670" s="274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x14ac:dyDescent="0.2">
      <c r="A671" s="274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x14ac:dyDescent="0.2">
      <c r="A672" s="274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x14ac:dyDescent="0.2">
      <c r="A673" s="274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x14ac:dyDescent="0.2">
      <c r="A674" s="274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x14ac:dyDescent="0.2">
      <c r="A675" s="274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x14ac:dyDescent="0.2">
      <c r="A676" s="274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x14ac:dyDescent="0.2">
      <c r="A677" s="274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x14ac:dyDescent="0.2">
      <c r="A678" s="274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x14ac:dyDescent="0.2">
      <c r="A679" s="274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x14ac:dyDescent="0.2">
      <c r="A680" s="274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x14ac:dyDescent="0.2">
      <c r="A681" s="274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x14ac:dyDescent="0.2">
      <c r="A682" s="274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x14ac:dyDescent="0.2">
      <c r="A683" s="274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x14ac:dyDescent="0.2">
      <c r="A684" s="274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x14ac:dyDescent="0.2">
      <c r="A685" s="274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x14ac:dyDescent="0.2">
      <c r="A686" s="274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x14ac:dyDescent="0.2">
      <c r="A687" s="274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x14ac:dyDescent="0.2">
      <c r="A688" s="274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x14ac:dyDescent="0.2">
      <c r="A689" s="274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x14ac:dyDescent="0.2">
      <c r="A690" s="274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x14ac:dyDescent="0.2">
      <c r="A691" s="274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x14ac:dyDescent="0.2">
      <c r="A692" s="274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x14ac:dyDescent="0.2">
      <c r="A693" s="274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x14ac:dyDescent="0.2">
      <c r="A694" s="274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x14ac:dyDescent="0.2">
      <c r="A695" s="274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x14ac:dyDescent="0.2">
      <c r="A696" s="274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x14ac:dyDescent="0.2">
      <c r="A697" s="274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x14ac:dyDescent="0.2">
      <c r="A698" s="274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x14ac:dyDescent="0.2">
      <c r="A699" s="274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x14ac:dyDescent="0.2">
      <c r="A700" s="274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x14ac:dyDescent="0.2">
      <c r="A701" s="274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x14ac:dyDescent="0.2">
      <c r="A702" s="274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x14ac:dyDescent="0.2">
      <c r="A703" s="274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x14ac:dyDescent="0.2">
      <c r="A704" s="274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x14ac:dyDescent="0.2">
      <c r="A705" s="274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x14ac:dyDescent="0.2">
      <c r="A706" s="274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x14ac:dyDescent="0.2">
      <c r="A707" s="274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x14ac:dyDescent="0.2">
      <c r="A708" s="274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x14ac:dyDescent="0.2">
      <c r="A709" s="274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x14ac:dyDescent="0.2">
      <c r="A710" s="274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x14ac:dyDescent="0.2">
      <c r="A711" s="274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x14ac:dyDescent="0.2">
      <c r="A712" s="274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x14ac:dyDescent="0.2">
      <c r="A713" s="274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x14ac:dyDescent="0.2">
      <c r="A714" s="274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x14ac:dyDescent="0.2">
      <c r="A715" s="274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x14ac:dyDescent="0.2">
      <c r="A716" s="274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x14ac:dyDescent="0.2">
      <c r="A717" s="274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x14ac:dyDescent="0.2">
      <c r="A718" s="274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x14ac:dyDescent="0.2">
      <c r="A719" s="274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x14ac:dyDescent="0.2">
      <c r="A720" s="274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x14ac:dyDescent="0.2">
      <c r="A721" s="274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x14ac:dyDescent="0.2">
      <c r="A722" s="274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x14ac:dyDescent="0.2">
      <c r="A723" s="274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x14ac:dyDescent="0.2">
      <c r="A724" s="274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x14ac:dyDescent="0.2">
      <c r="A725" s="274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x14ac:dyDescent="0.2">
      <c r="A726" s="274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x14ac:dyDescent="0.2">
      <c r="A727" s="274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x14ac:dyDescent="0.2">
      <c r="A728" s="274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x14ac:dyDescent="0.2">
      <c r="A729" s="274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x14ac:dyDescent="0.2">
      <c r="A730" s="274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x14ac:dyDescent="0.2">
      <c r="A731" s="274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x14ac:dyDescent="0.2">
      <c r="A732" s="274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x14ac:dyDescent="0.2">
      <c r="A733" s="274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x14ac:dyDescent="0.2">
      <c r="A734" s="274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x14ac:dyDescent="0.2">
      <c r="A735" s="274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x14ac:dyDescent="0.2">
      <c r="A736" s="274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x14ac:dyDescent="0.2">
      <c r="A737" s="274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x14ac:dyDescent="0.2">
      <c r="A738" s="274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x14ac:dyDescent="0.2">
      <c r="A739" s="274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x14ac:dyDescent="0.2">
      <c r="A740" s="274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x14ac:dyDescent="0.2">
      <c r="A741" s="274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x14ac:dyDescent="0.2">
      <c r="A742" s="274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x14ac:dyDescent="0.2">
      <c r="A743" s="274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x14ac:dyDescent="0.2">
      <c r="A744" s="274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x14ac:dyDescent="0.2">
      <c r="A745" s="274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x14ac:dyDescent="0.2">
      <c r="A746" s="274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x14ac:dyDescent="0.2">
      <c r="A747" s="274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x14ac:dyDescent="0.2">
      <c r="A748" s="274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x14ac:dyDescent="0.2">
      <c r="A749" s="274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x14ac:dyDescent="0.2">
      <c r="A750" s="274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x14ac:dyDescent="0.2">
      <c r="A751" s="274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x14ac:dyDescent="0.2">
      <c r="A752" s="274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x14ac:dyDescent="0.2">
      <c r="A753" s="274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x14ac:dyDescent="0.2">
      <c r="A754" s="274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x14ac:dyDescent="0.2">
      <c r="A755" s="274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x14ac:dyDescent="0.2">
      <c r="A756" s="274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x14ac:dyDescent="0.2">
      <c r="A757" s="274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x14ac:dyDescent="0.2">
      <c r="A758" s="274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x14ac:dyDescent="0.2">
      <c r="A759" s="274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x14ac:dyDescent="0.2">
      <c r="A760" s="274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x14ac:dyDescent="0.2">
      <c r="A761" s="274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x14ac:dyDescent="0.2">
      <c r="A762" s="274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x14ac:dyDescent="0.2">
      <c r="A763" s="274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x14ac:dyDescent="0.2">
      <c r="A764" s="274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x14ac:dyDescent="0.2">
      <c r="A765" s="274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x14ac:dyDescent="0.2">
      <c r="A766" s="274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x14ac:dyDescent="0.2">
      <c r="A767" s="274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x14ac:dyDescent="0.2">
      <c r="A768" s="274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x14ac:dyDescent="0.2">
      <c r="A769" s="274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x14ac:dyDescent="0.2">
      <c r="A770" s="274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x14ac:dyDescent="0.2">
      <c r="A771" s="274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x14ac:dyDescent="0.2">
      <c r="A772" s="274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x14ac:dyDescent="0.2">
      <c r="A773" s="274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x14ac:dyDescent="0.2">
      <c r="A774" s="274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x14ac:dyDescent="0.2">
      <c r="A775" s="274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x14ac:dyDescent="0.2">
      <c r="A776" s="274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x14ac:dyDescent="0.2">
      <c r="A777" s="274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x14ac:dyDescent="0.2">
      <c r="A778" s="274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x14ac:dyDescent="0.2">
      <c r="A779" s="274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x14ac:dyDescent="0.2">
      <c r="A780" s="274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x14ac:dyDescent="0.2">
      <c r="A781" s="274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x14ac:dyDescent="0.2">
      <c r="A782" s="274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x14ac:dyDescent="0.2">
      <c r="A783" s="274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x14ac:dyDescent="0.2">
      <c r="A784" s="274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x14ac:dyDescent="0.2">
      <c r="A785" s="274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x14ac:dyDescent="0.2">
      <c r="A786" s="274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x14ac:dyDescent="0.2">
      <c r="A787" s="274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x14ac:dyDescent="0.2">
      <c r="A788" s="274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x14ac:dyDescent="0.2">
      <c r="A789" s="274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x14ac:dyDescent="0.2">
      <c r="A790" s="274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x14ac:dyDescent="0.2">
      <c r="A791" s="274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x14ac:dyDescent="0.2">
      <c r="A792" s="274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x14ac:dyDescent="0.2">
      <c r="A793" s="274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x14ac:dyDescent="0.2">
      <c r="A794" s="274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x14ac:dyDescent="0.2">
      <c r="A795" s="274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x14ac:dyDescent="0.2">
      <c r="A796" s="274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x14ac:dyDescent="0.2">
      <c r="A797" s="274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x14ac:dyDescent="0.2">
      <c r="A798" s="274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x14ac:dyDescent="0.2">
      <c r="A799" s="274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x14ac:dyDescent="0.2">
      <c r="A800" s="274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x14ac:dyDescent="0.2">
      <c r="A801" s="274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x14ac:dyDescent="0.2">
      <c r="A802" s="274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x14ac:dyDescent="0.2">
      <c r="A803" s="274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x14ac:dyDescent="0.2">
      <c r="A804" s="274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x14ac:dyDescent="0.2">
      <c r="A805" s="274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x14ac:dyDescent="0.2">
      <c r="A806" s="274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x14ac:dyDescent="0.2">
      <c r="A807" s="274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x14ac:dyDescent="0.2">
      <c r="A808" s="274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x14ac:dyDescent="0.2">
      <c r="A809" s="274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x14ac:dyDescent="0.2">
      <c r="A810" s="274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x14ac:dyDescent="0.2">
      <c r="A811" s="274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x14ac:dyDescent="0.2">
      <c r="A812" s="274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x14ac:dyDescent="0.2">
      <c r="A813" s="274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x14ac:dyDescent="0.2">
      <c r="A814" s="274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x14ac:dyDescent="0.2">
      <c r="A815" s="274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x14ac:dyDescent="0.2">
      <c r="A816" s="274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x14ac:dyDescent="0.2">
      <c r="A817" s="274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x14ac:dyDescent="0.2">
      <c r="A818" s="274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x14ac:dyDescent="0.2">
      <c r="A819" s="274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x14ac:dyDescent="0.2">
      <c r="A820" s="274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x14ac:dyDescent="0.2">
      <c r="A821" s="274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x14ac:dyDescent="0.2">
      <c r="A822" s="274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x14ac:dyDescent="0.2">
      <c r="A823" s="274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x14ac:dyDescent="0.2">
      <c r="A824" s="274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x14ac:dyDescent="0.2">
      <c r="A825" s="274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x14ac:dyDescent="0.2">
      <c r="A826" s="274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x14ac:dyDescent="0.2">
      <c r="A827" s="274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x14ac:dyDescent="0.2">
      <c r="A828" s="274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x14ac:dyDescent="0.2">
      <c r="A829" s="274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x14ac:dyDescent="0.2">
      <c r="A830" s="274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x14ac:dyDescent="0.2">
      <c r="A831" s="274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x14ac:dyDescent="0.2">
      <c r="A832" s="274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x14ac:dyDescent="0.2">
      <c r="A833" s="274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x14ac:dyDescent="0.2">
      <c r="A834" s="274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x14ac:dyDescent="0.2">
      <c r="A835" s="274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x14ac:dyDescent="0.2">
      <c r="A836" s="274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x14ac:dyDescent="0.2">
      <c r="A837" s="274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x14ac:dyDescent="0.2">
      <c r="A838" s="274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x14ac:dyDescent="0.2">
      <c r="A839" s="274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x14ac:dyDescent="0.2">
      <c r="A840" s="274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x14ac:dyDescent="0.2">
      <c r="A841" s="274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x14ac:dyDescent="0.2">
      <c r="A842" s="274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x14ac:dyDescent="0.2">
      <c r="A843" s="274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x14ac:dyDescent="0.2">
      <c r="A844" s="274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x14ac:dyDescent="0.2">
      <c r="A845" s="274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x14ac:dyDescent="0.2">
      <c r="A846" s="274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x14ac:dyDescent="0.2">
      <c r="A847" s="274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x14ac:dyDescent="0.2">
      <c r="A848" s="274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x14ac:dyDescent="0.2">
      <c r="A849" s="274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x14ac:dyDescent="0.2">
      <c r="A850" s="274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x14ac:dyDescent="0.2">
      <c r="A851" s="274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x14ac:dyDescent="0.2">
      <c r="A852" s="274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x14ac:dyDescent="0.2">
      <c r="A853" s="274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x14ac:dyDescent="0.2">
      <c r="A854" s="274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x14ac:dyDescent="0.2">
      <c r="A855" s="274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x14ac:dyDescent="0.2">
      <c r="A856" s="274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x14ac:dyDescent="0.2">
      <c r="A857" s="274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x14ac:dyDescent="0.2">
      <c r="A858" s="274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x14ac:dyDescent="0.2">
      <c r="A859" s="274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x14ac:dyDescent="0.2">
      <c r="A860" s="274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x14ac:dyDescent="0.2">
      <c r="A861" s="274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x14ac:dyDescent="0.2">
      <c r="A862" s="274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x14ac:dyDescent="0.2">
      <c r="A863" s="274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x14ac:dyDescent="0.2">
      <c r="A864" s="274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x14ac:dyDescent="0.2">
      <c r="A865" s="274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x14ac:dyDescent="0.2">
      <c r="A866" s="274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x14ac:dyDescent="0.2">
      <c r="A867" s="274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x14ac:dyDescent="0.2">
      <c r="A868" s="274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x14ac:dyDescent="0.2">
      <c r="A869" s="274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x14ac:dyDescent="0.2">
      <c r="A870" s="274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x14ac:dyDescent="0.2">
      <c r="A871" s="274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x14ac:dyDescent="0.2">
      <c r="A872" s="274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x14ac:dyDescent="0.2">
      <c r="A873" s="274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x14ac:dyDescent="0.2">
      <c r="A874" s="274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x14ac:dyDescent="0.2">
      <c r="A875" s="274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x14ac:dyDescent="0.2">
      <c r="A876" s="274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x14ac:dyDescent="0.2">
      <c r="A877" s="274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x14ac:dyDescent="0.2">
      <c r="A878" s="274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x14ac:dyDescent="0.2">
      <c r="A879" s="274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x14ac:dyDescent="0.2">
      <c r="A880" s="274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x14ac:dyDescent="0.2">
      <c r="A881" s="274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x14ac:dyDescent="0.2">
      <c r="A882" s="274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x14ac:dyDescent="0.2">
      <c r="A883" s="274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x14ac:dyDescent="0.2">
      <c r="A884" s="274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x14ac:dyDescent="0.2">
      <c r="A885" s="274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x14ac:dyDescent="0.2">
      <c r="A886" s="274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x14ac:dyDescent="0.2">
      <c r="A887" s="274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x14ac:dyDescent="0.2">
      <c r="A888" s="274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x14ac:dyDescent="0.2">
      <c r="A889" s="274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x14ac:dyDescent="0.2">
      <c r="A890" s="274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x14ac:dyDescent="0.2">
      <c r="A891" s="274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x14ac:dyDescent="0.2">
      <c r="A892" s="274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x14ac:dyDescent="0.2">
      <c r="A893" s="274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x14ac:dyDescent="0.2">
      <c r="A894" s="274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x14ac:dyDescent="0.2">
      <c r="A895" s="274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x14ac:dyDescent="0.2">
      <c r="A896" s="274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x14ac:dyDescent="0.2">
      <c r="A897" s="274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x14ac:dyDescent="0.2">
      <c r="A898" s="274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x14ac:dyDescent="0.2">
      <c r="A899" s="274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x14ac:dyDescent="0.2">
      <c r="A900" s="274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x14ac:dyDescent="0.2">
      <c r="A901" s="274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x14ac:dyDescent="0.2">
      <c r="A902" s="274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x14ac:dyDescent="0.2">
      <c r="A903" s="274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x14ac:dyDescent="0.2">
      <c r="A904" s="274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x14ac:dyDescent="0.2">
      <c r="A905" s="274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x14ac:dyDescent="0.2">
      <c r="A906" s="274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x14ac:dyDescent="0.2">
      <c r="A907" s="274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x14ac:dyDescent="0.2">
      <c r="A908" s="274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x14ac:dyDescent="0.2">
      <c r="A909" s="274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x14ac:dyDescent="0.2">
      <c r="A910" s="274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x14ac:dyDescent="0.2">
      <c r="A911" s="274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x14ac:dyDescent="0.2">
      <c r="A912" s="274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x14ac:dyDescent="0.2">
      <c r="A913" s="274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x14ac:dyDescent="0.2">
      <c r="A914" s="274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x14ac:dyDescent="0.2">
      <c r="A915" s="274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x14ac:dyDescent="0.2">
      <c r="A916" s="274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x14ac:dyDescent="0.2">
      <c r="A917" s="274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x14ac:dyDescent="0.2">
      <c r="A918" s="274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x14ac:dyDescent="0.2">
      <c r="A919" s="274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x14ac:dyDescent="0.2">
      <c r="A920" s="274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x14ac:dyDescent="0.2">
      <c r="A921" s="274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x14ac:dyDescent="0.2">
      <c r="A922" s="274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x14ac:dyDescent="0.2">
      <c r="A923" s="274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x14ac:dyDescent="0.2">
      <c r="A924" s="274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x14ac:dyDescent="0.2">
      <c r="A925" s="274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x14ac:dyDescent="0.2">
      <c r="A926" s="274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x14ac:dyDescent="0.2">
      <c r="A927" s="274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x14ac:dyDescent="0.2">
      <c r="A928" s="274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x14ac:dyDescent="0.2">
      <c r="A929" s="274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  <row r="930" spans="1:28" x14ac:dyDescent="0.2">
      <c r="A930" s="274"/>
      <c r="B930" s="87"/>
      <c r="C930" s="22"/>
      <c r="D930" s="22"/>
      <c r="E930" s="22"/>
      <c r="F930" s="22"/>
      <c r="G930" s="22"/>
      <c r="H930" s="22"/>
      <c r="I930" s="18"/>
      <c r="J930" s="22"/>
      <c r="K930" s="22"/>
      <c r="L930" s="22"/>
      <c r="M930" s="22"/>
      <c r="N930" s="22"/>
      <c r="O930" s="18"/>
      <c r="P930" s="22"/>
      <c r="Q930" s="22"/>
      <c r="R930" s="68"/>
      <c r="S930" s="69"/>
      <c r="T930" s="22"/>
      <c r="U930" s="22"/>
      <c r="W930" s="1"/>
      <c r="X930" s="1"/>
      <c r="Y930" s="1"/>
      <c r="Z930" s="1"/>
      <c r="AA930" s="1"/>
      <c r="AB930" s="1"/>
    </row>
    <row r="931" spans="1:28" x14ac:dyDescent="0.2">
      <c r="A931" s="274"/>
      <c r="B931" s="87"/>
      <c r="C931" s="22"/>
      <c r="D931" s="22"/>
      <c r="E931" s="22"/>
      <c r="F931" s="22"/>
      <c r="G931" s="22"/>
      <c r="H931" s="22"/>
      <c r="I931" s="18"/>
      <c r="J931" s="22"/>
      <c r="K931" s="22"/>
      <c r="L931" s="22"/>
      <c r="M931" s="22"/>
      <c r="N931" s="22"/>
      <c r="O931" s="18"/>
      <c r="P931" s="22"/>
      <c r="Q931" s="22"/>
      <c r="R931" s="68"/>
      <c r="S931" s="69"/>
      <c r="T931" s="22"/>
      <c r="U931" s="22"/>
      <c r="W931" s="1"/>
      <c r="X931" s="1"/>
      <c r="Y931" s="1"/>
      <c r="Z931" s="1"/>
      <c r="AA931" s="1"/>
      <c r="AB931" s="1"/>
    </row>
    <row r="932" spans="1:28" x14ac:dyDescent="0.2">
      <c r="A932" s="274"/>
      <c r="B932" s="87"/>
      <c r="C932" s="22"/>
      <c r="D932" s="22"/>
      <c r="E932" s="22"/>
      <c r="F932" s="22"/>
      <c r="G932" s="22"/>
      <c r="H932" s="22"/>
      <c r="I932" s="18"/>
      <c r="J932" s="22"/>
      <c r="K932" s="22"/>
      <c r="L932" s="22"/>
      <c r="M932" s="22"/>
      <c r="N932" s="22"/>
      <c r="O932" s="18"/>
      <c r="P932" s="22"/>
      <c r="Q932" s="22"/>
      <c r="R932" s="68"/>
      <c r="S932" s="69"/>
      <c r="T932" s="22"/>
      <c r="U932" s="22"/>
      <c r="W932" s="1"/>
      <c r="X932" s="1"/>
      <c r="Y932" s="1"/>
      <c r="Z932" s="1"/>
      <c r="AA932" s="1"/>
      <c r="AB932" s="1"/>
    </row>
    <row r="933" spans="1:28" x14ac:dyDescent="0.2">
      <c r="A933" s="274"/>
      <c r="B933" s="87"/>
      <c r="C933" s="22"/>
      <c r="D933" s="22"/>
      <c r="E933" s="22"/>
      <c r="F933" s="22"/>
      <c r="G933" s="22"/>
      <c r="H933" s="22"/>
      <c r="I933" s="18"/>
      <c r="J933" s="22"/>
      <c r="K933" s="22"/>
      <c r="L933" s="22"/>
      <c r="M933" s="22"/>
      <c r="N933" s="22"/>
      <c r="O933" s="18"/>
      <c r="P933" s="22"/>
      <c r="Q933" s="22"/>
      <c r="R933" s="68"/>
      <c r="S933" s="69"/>
      <c r="T933" s="22"/>
      <c r="U933" s="22"/>
      <c r="W933" s="1"/>
      <c r="X933" s="1"/>
      <c r="Y933" s="1"/>
      <c r="Z933" s="1"/>
      <c r="AA933" s="1"/>
      <c r="AB933" s="1"/>
    </row>
  </sheetData>
  <mergeCells count="45">
    <mergeCell ref="A84:V84"/>
    <mergeCell ref="S2:U3"/>
    <mergeCell ref="G7:H8"/>
    <mergeCell ref="P7:P9"/>
    <mergeCell ref="J7:J9"/>
    <mergeCell ref="K6:P6"/>
    <mergeCell ref="A4:V4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151:V151"/>
    <mergeCell ref="M7:N8"/>
    <mergeCell ref="V7:V9"/>
    <mergeCell ref="Q7:R8"/>
    <mergeCell ref="U7:U9"/>
    <mergeCell ref="K7:L8"/>
    <mergeCell ref="S7:T8"/>
    <mergeCell ref="I7:I9"/>
    <mergeCell ref="C7:D8"/>
    <mergeCell ref="O7:O9"/>
    <mergeCell ref="E7:F8"/>
    <mergeCell ref="A6:A9"/>
    <mergeCell ref="B6:B9"/>
    <mergeCell ref="C6:J6"/>
    <mergeCell ref="Q6:V6"/>
    <mergeCell ref="A11:V11"/>
    <mergeCell ref="J43:J44"/>
    <mergeCell ref="K43:K44"/>
    <mergeCell ref="L43:L44"/>
    <mergeCell ref="M43:M44"/>
    <mergeCell ref="N43:N44"/>
    <mergeCell ref="T43:T44"/>
    <mergeCell ref="U43:U44"/>
    <mergeCell ref="V43:V44"/>
    <mergeCell ref="O43:O44"/>
    <mergeCell ref="P43:P44"/>
    <mergeCell ref="Q43:Q44"/>
    <mergeCell ref="R43:R44"/>
    <mergeCell ref="S43:S44"/>
  </mergeCells>
  <phoneticPr fontId="0" type="noConversion"/>
  <pageMargins left="3.937007874015748E-2" right="3.937007874015748E-2" top="0.35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3" manualBreakCount="3">
    <brk id="83" max="21" man="1"/>
    <brk id="108" max="21" man="1"/>
    <brk id="13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І КВАРТАЛ (2)</vt:lpstr>
      <vt:lpstr>І КВАРТАЛ</vt:lpstr>
      <vt:lpstr>'І КВАРТАЛ'!Заголовки_для_друку</vt:lpstr>
      <vt:lpstr>'І КВАРТАЛ (2)'!Заголовки_для_друку</vt:lpstr>
      <vt:lpstr>'І КВАРТАЛ'!Область_друку</vt:lpstr>
      <vt:lpstr>'І КВАРТАЛ (2)'!Область_друку</vt:lpstr>
    </vt:vector>
  </TitlesOfParts>
  <Company>Фiнвiддiл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Лiлiя</dc:creator>
  <cp:lastModifiedBy>Користувач</cp:lastModifiedBy>
  <cp:lastPrinted>2025-05-05T07:20:03Z</cp:lastPrinted>
  <dcterms:created xsi:type="dcterms:W3CDTF">2000-03-16T16:40:09Z</dcterms:created>
  <dcterms:modified xsi:type="dcterms:W3CDTF">2025-05-15T13:11:29Z</dcterms:modified>
</cp:coreProperties>
</file>