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Наталка\Desktop\20.04.2026\пикарпаття\"/>
    </mc:Choice>
  </mc:AlternateContent>
  <bookViews>
    <workbookView xWindow="0" yWindow="0" windowWidth="20700" windowHeight="7395" tabRatio="883"/>
  </bookViews>
  <sheets>
    <sheet name="Титульний лист" sheetId="10" r:id="rId1"/>
    <sheet name="Таблиця 2.1" sheetId="1" r:id="rId2"/>
    <sheet name="Таблиця 2.2" sheetId="6" r:id="rId3"/>
    <sheet name="Таблиця 2.3" sheetId="8" r:id="rId4"/>
    <sheet name="Таблиця 2.4" sheetId="2" r:id="rId5"/>
    <sheet name="Таблиця 2.5" sheetId="3" r:id="rId6"/>
    <sheet name="Таблиця 2.6" sheetId="5" r:id="rId7"/>
    <sheet name="Таблиця 2.7" sheetId="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1">'Таблиця 2.1'!$4:$5</definedName>
    <definedName name="_xlnm.Print_Titles" localSheetId="2">'Таблиця 2.2'!$3:$4</definedName>
    <definedName name="_xlnm.Print_Titles" localSheetId="4">'Таблиця 2.4'!$2:$3</definedName>
    <definedName name="Заголовки_для_печати_МИ">'[28]1993'!$1:$3,'[28]1993'!$A:$A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'Таблиця 2.1'!$A$1:$W$99</definedName>
    <definedName name="_xlnm.Print_Area" localSheetId="4">'Таблиця 2.4'!$A$1:$K$48</definedName>
    <definedName name="_xlnm.Print_Area" localSheetId="6">'Таблиця 2.6'!$A$1:$N$17</definedName>
    <definedName name="_xlnm.Print_Area" localSheetId="7">'Таблиця 2.7'!$A$1:$J$32</definedName>
    <definedName name="_xlnm.Print_Area" localSheetId="0">'Титульний лист'!$A$1:$J$39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6" l="1"/>
  <c r="W21" i="1" l="1"/>
  <c r="W19" i="1"/>
  <c r="S21" i="1"/>
  <c r="S19" i="1"/>
  <c r="O21" i="1"/>
  <c r="O19" i="1"/>
  <c r="J21" i="1"/>
  <c r="J19" i="1"/>
  <c r="J17" i="1"/>
  <c r="F6" i="8" l="1"/>
  <c r="U11" i="1" l="1"/>
  <c r="K5" i="6" l="1"/>
  <c r="C5" i="6" l="1"/>
  <c r="D14" i="7"/>
  <c r="D13" i="7" l="1"/>
  <c r="E13" i="7"/>
  <c r="F13" i="7"/>
  <c r="G13" i="7"/>
  <c r="H13" i="7"/>
  <c r="I13" i="7"/>
  <c r="J13" i="7"/>
  <c r="I8" i="5" l="1"/>
  <c r="J8" i="5"/>
  <c r="K8" i="5"/>
  <c r="L8" i="5"/>
  <c r="I9" i="5"/>
  <c r="J9" i="5"/>
  <c r="K9" i="5"/>
  <c r="L9" i="5"/>
  <c r="D21" i="7"/>
  <c r="E21" i="7"/>
  <c r="F21" i="7"/>
  <c r="G21" i="7"/>
  <c r="H21" i="7"/>
  <c r="I21" i="7"/>
  <c r="J21" i="7"/>
  <c r="D17" i="7"/>
  <c r="E17" i="7"/>
  <c r="F17" i="7"/>
  <c r="G17" i="7"/>
  <c r="H17" i="7"/>
  <c r="I17" i="7"/>
  <c r="J17" i="7"/>
  <c r="D5" i="7"/>
  <c r="E5" i="7"/>
  <c r="F5" i="7"/>
  <c r="G5" i="7"/>
  <c r="H5" i="7"/>
  <c r="I5" i="7"/>
  <c r="J5" i="7"/>
  <c r="F24" i="8" l="1"/>
  <c r="J24" i="8"/>
  <c r="N24" i="8"/>
  <c r="R24" i="8"/>
  <c r="V24" i="8"/>
  <c r="F8" i="5" l="1"/>
  <c r="G8" i="5"/>
  <c r="H8" i="5"/>
  <c r="F9" i="5"/>
  <c r="G9" i="5"/>
  <c r="H9" i="5"/>
  <c r="E9" i="5"/>
  <c r="E8" i="5"/>
  <c r="H26" i="1"/>
  <c r="I26" i="1"/>
  <c r="K26" i="1"/>
  <c r="L26" i="1"/>
  <c r="M26" i="1"/>
  <c r="N26" i="1"/>
  <c r="P26" i="1"/>
  <c r="Q26" i="1"/>
  <c r="R26" i="1"/>
  <c r="T26" i="1"/>
  <c r="U26" i="1"/>
  <c r="V26" i="1"/>
  <c r="H27" i="1"/>
  <c r="I27" i="1"/>
  <c r="K27" i="1"/>
  <c r="L27" i="1"/>
  <c r="M27" i="1"/>
  <c r="N27" i="1"/>
  <c r="P27" i="1"/>
  <c r="Q27" i="1"/>
  <c r="R27" i="1"/>
  <c r="T27" i="1"/>
  <c r="U27" i="1"/>
  <c r="V27" i="1"/>
  <c r="H28" i="1"/>
  <c r="I28" i="1"/>
  <c r="K28" i="1"/>
  <c r="L28" i="1"/>
  <c r="M28" i="1"/>
  <c r="N28" i="1"/>
  <c r="P28" i="1"/>
  <c r="Q28" i="1"/>
  <c r="R28" i="1"/>
  <c r="T28" i="1"/>
  <c r="U28" i="1"/>
  <c r="V28" i="1"/>
  <c r="G28" i="1"/>
  <c r="G27" i="1"/>
  <c r="G26" i="1"/>
  <c r="D26" i="1"/>
  <c r="E26" i="1"/>
  <c r="D27" i="1"/>
  <c r="E27" i="1"/>
  <c r="D28" i="1"/>
  <c r="E28" i="1"/>
  <c r="C28" i="1"/>
  <c r="C27" i="1"/>
  <c r="C26" i="1"/>
  <c r="D38" i="2" l="1"/>
  <c r="D32" i="2"/>
  <c r="D20" i="2"/>
  <c r="D8" i="2"/>
  <c r="C21" i="7"/>
  <c r="C17" i="7"/>
  <c r="C13" i="7"/>
  <c r="C5" i="7"/>
  <c r="D4" i="3"/>
  <c r="C4" i="3"/>
  <c r="C72" i="1" l="1"/>
  <c r="C55" i="1"/>
  <c r="D55" i="1"/>
  <c r="C50" i="1"/>
  <c r="D50" i="1"/>
  <c r="C35" i="1"/>
  <c r="C38" i="1"/>
  <c r="C41" i="1"/>
  <c r="C42" i="1"/>
  <c r="C18" i="1"/>
  <c r="C17" i="1"/>
  <c r="C37" i="1" s="1"/>
  <c r="C36" i="1" s="1"/>
  <c r="C15" i="1"/>
  <c r="C86" i="1" s="1"/>
  <c r="C12" i="1"/>
  <c r="C25" i="1" l="1"/>
  <c r="C40" i="1"/>
  <c r="C39" i="1" s="1"/>
  <c r="D36" i="2" s="1"/>
  <c r="D35" i="2" s="1"/>
  <c r="C34" i="1"/>
  <c r="C33" i="1" s="1"/>
  <c r="G9" i="2"/>
  <c r="G10" i="2"/>
  <c r="G11" i="2"/>
  <c r="G12" i="2"/>
  <c r="K8" i="2"/>
  <c r="J8" i="2"/>
  <c r="I8" i="2"/>
  <c r="H8" i="2"/>
  <c r="G33" i="2"/>
  <c r="F32" i="2"/>
  <c r="H32" i="2"/>
  <c r="I32" i="2"/>
  <c r="J32" i="2"/>
  <c r="K32" i="2"/>
  <c r="E32" i="2"/>
  <c r="G21" i="2"/>
  <c r="G22" i="2"/>
  <c r="G23" i="2"/>
  <c r="G24" i="2"/>
  <c r="G25" i="2"/>
  <c r="G27" i="2"/>
  <c r="G30" i="2"/>
  <c r="G31" i="2"/>
  <c r="G34" i="2"/>
  <c r="G37" i="2"/>
  <c r="G39" i="2"/>
  <c r="G40" i="2"/>
  <c r="D29" i="2" l="1"/>
  <c r="D28" i="2" s="1"/>
  <c r="D26" i="2"/>
  <c r="D19" i="2" s="1"/>
  <c r="C47" i="1"/>
  <c r="G8" i="2"/>
  <c r="G32" i="2"/>
  <c r="V20" i="8"/>
  <c r="V21" i="8"/>
  <c r="V22" i="8"/>
  <c r="V23" i="8"/>
  <c r="V19" i="8"/>
  <c r="V13" i="8"/>
  <c r="V14" i="8"/>
  <c r="V15" i="8"/>
  <c r="V16" i="8"/>
  <c r="V17" i="8"/>
  <c r="V12" i="8"/>
  <c r="R20" i="8"/>
  <c r="R21" i="8"/>
  <c r="R22" i="8"/>
  <c r="R23" i="8"/>
  <c r="R19" i="8"/>
  <c r="R13" i="8"/>
  <c r="R14" i="8"/>
  <c r="R15" i="8"/>
  <c r="R16" i="8"/>
  <c r="R17" i="8"/>
  <c r="R12" i="8"/>
  <c r="N20" i="8"/>
  <c r="N21" i="8"/>
  <c r="N22" i="8"/>
  <c r="N23" i="8"/>
  <c r="N19" i="8"/>
  <c r="N13" i="8"/>
  <c r="N14" i="8"/>
  <c r="N15" i="8"/>
  <c r="N16" i="8"/>
  <c r="N17" i="8"/>
  <c r="N12" i="8"/>
  <c r="F20" i="8"/>
  <c r="F21" i="8"/>
  <c r="F22" i="8"/>
  <c r="F23" i="8"/>
  <c r="F19" i="8"/>
  <c r="F13" i="8"/>
  <c r="F14" i="8"/>
  <c r="F15" i="8"/>
  <c r="F16" i="8"/>
  <c r="F17" i="8"/>
  <c r="F12" i="8"/>
  <c r="F7" i="8"/>
  <c r="F8" i="8"/>
  <c r="F9" i="8"/>
  <c r="F10" i="8"/>
  <c r="V10" i="8"/>
  <c r="V9" i="8"/>
  <c r="V8" i="8"/>
  <c r="V7" i="8"/>
  <c r="V6" i="8"/>
  <c r="V5" i="8"/>
  <c r="R10" i="8"/>
  <c r="R9" i="8"/>
  <c r="R8" i="8"/>
  <c r="R7" i="8"/>
  <c r="R6" i="8"/>
  <c r="R5" i="8"/>
  <c r="N10" i="8"/>
  <c r="N9" i="8"/>
  <c r="N8" i="8"/>
  <c r="N7" i="8"/>
  <c r="N6" i="8"/>
  <c r="N5" i="8"/>
  <c r="J20" i="8"/>
  <c r="J21" i="8"/>
  <c r="J22" i="8"/>
  <c r="J23" i="8"/>
  <c r="J19" i="8"/>
  <c r="J13" i="8"/>
  <c r="J14" i="8"/>
  <c r="J15" i="8"/>
  <c r="J16" i="8"/>
  <c r="J17" i="8"/>
  <c r="J12" i="8"/>
  <c r="J6" i="8"/>
  <c r="J7" i="8"/>
  <c r="J8" i="8"/>
  <c r="J9" i="8"/>
  <c r="J10" i="8"/>
  <c r="F5" i="8"/>
  <c r="J5" i="8"/>
  <c r="C73" i="1" l="1"/>
  <c r="C74" i="1" s="1"/>
  <c r="C87" i="1"/>
  <c r="C90" i="1" s="1"/>
  <c r="D41" i="2"/>
  <c r="C79" i="1" l="1"/>
  <c r="C85" i="1" s="1"/>
  <c r="C89" i="1" s="1"/>
  <c r="C14" i="7"/>
  <c r="V38" i="1"/>
  <c r="U38" i="1"/>
  <c r="T38" i="1"/>
  <c r="R38" i="1"/>
  <c r="Q38" i="1"/>
  <c r="P38" i="1"/>
  <c r="N38" i="1"/>
  <c r="M38" i="1"/>
  <c r="L38" i="1"/>
  <c r="K38" i="1"/>
  <c r="I38" i="1"/>
  <c r="H38" i="1"/>
  <c r="G38" i="1"/>
  <c r="F38" i="1"/>
  <c r="E38" i="1"/>
  <c r="D38" i="1"/>
  <c r="K17" i="1"/>
  <c r="L17" i="1"/>
  <c r="M17" i="1"/>
  <c r="N17" i="1"/>
  <c r="K18" i="1"/>
  <c r="L18" i="1"/>
  <c r="M18" i="1"/>
  <c r="N18" i="1"/>
  <c r="O20" i="1"/>
  <c r="O22" i="1"/>
  <c r="O23" i="1"/>
  <c r="O24" i="1"/>
  <c r="P17" i="1"/>
  <c r="Q17" i="1"/>
  <c r="R17" i="1"/>
  <c r="P18" i="1"/>
  <c r="Q18" i="1"/>
  <c r="R18" i="1"/>
  <c r="S20" i="1"/>
  <c r="S22" i="1"/>
  <c r="S23" i="1"/>
  <c r="S24" i="1"/>
  <c r="V41" i="1"/>
  <c r="U41" i="1"/>
  <c r="T41" i="1"/>
  <c r="Q41" i="1"/>
  <c r="R41" i="1"/>
  <c r="P41" i="1"/>
  <c r="N41" i="1"/>
  <c r="M41" i="1"/>
  <c r="L41" i="1"/>
  <c r="K41" i="1"/>
  <c r="I41" i="1"/>
  <c r="H41" i="1"/>
  <c r="G41" i="1"/>
  <c r="F41" i="1"/>
  <c r="D41" i="1"/>
  <c r="E4" i="5" l="1"/>
  <c r="S28" i="1"/>
  <c r="S26" i="1"/>
  <c r="R25" i="1"/>
  <c r="S27" i="1"/>
  <c r="N25" i="1"/>
  <c r="P25" i="1"/>
  <c r="O27" i="1"/>
  <c r="O28" i="1"/>
  <c r="O26" i="1"/>
  <c r="K25" i="1"/>
  <c r="L25" i="1"/>
  <c r="Q25" i="1"/>
  <c r="M37" i="1"/>
  <c r="M25" i="1"/>
  <c r="D6" i="2"/>
  <c r="D13" i="2" s="1"/>
  <c r="C15" i="7"/>
  <c r="K37" i="1"/>
  <c r="P37" i="1"/>
  <c r="N37" i="1"/>
  <c r="R37" i="1"/>
  <c r="S17" i="1"/>
  <c r="O17" i="1"/>
  <c r="O18" i="1"/>
  <c r="L37" i="1"/>
  <c r="Q37" i="1"/>
  <c r="S18" i="1"/>
  <c r="O25" i="1" l="1"/>
  <c r="E7" i="5"/>
  <c r="E6" i="5"/>
  <c r="E5" i="5"/>
  <c r="S25" i="1"/>
  <c r="V5" i="3" l="1"/>
  <c r="V6" i="3"/>
  <c r="V7" i="3"/>
  <c r="V8" i="3"/>
  <c r="V9" i="3"/>
  <c r="V10" i="3"/>
  <c r="V11" i="3"/>
  <c r="R5" i="3"/>
  <c r="R6" i="3"/>
  <c r="R7" i="3"/>
  <c r="R8" i="3"/>
  <c r="R9" i="3"/>
  <c r="R10" i="3"/>
  <c r="R11" i="3"/>
  <c r="N5" i="3"/>
  <c r="N6" i="3"/>
  <c r="N7" i="3"/>
  <c r="N8" i="3"/>
  <c r="N9" i="3"/>
  <c r="N10" i="3"/>
  <c r="N11" i="3"/>
  <c r="J5" i="3"/>
  <c r="J6" i="3"/>
  <c r="J7" i="3"/>
  <c r="J8" i="3"/>
  <c r="J9" i="3"/>
  <c r="J10" i="3"/>
  <c r="J11" i="3"/>
  <c r="T4" i="3"/>
  <c r="U4" i="3"/>
  <c r="S4" i="3"/>
  <c r="P4" i="3"/>
  <c r="Q4" i="3"/>
  <c r="O4" i="3"/>
  <c r="L4" i="3"/>
  <c r="M4" i="3"/>
  <c r="K4" i="3"/>
  <c r="E4" i="3"/>
  <c r="G4" i="3"/>
  <c r="H4" i="3"/>
  <c r="I4" i="3"/>
  <c r="F11" i="3" l="1"/>
  <c r="F7" i="3"/>
  <c r="F10" i="3"/>
  <c r="F9" i="3"/>
  <c r="F5" i="3"/>
  <c r="F6" i="3"/>
  <c r="F8" i="3"/>
  <c r="V4" i="3"/>
  <c r="R4" i="3"/>
  <c r="J4" i="3"/>
  <c r="N4" i="3"/>
  <c r="D9" i="6"/>
  <c r="E9" i="6"/>
  <c r="F9" i="6"/>
  <c r="G9" i="6"/>
  <c r="H9" i="6"/>
  <c r="I9" i="6"/>
  <c r="J9" i="6"/>
  <c r="K9" i="6"/>
  <c r="L9" i="6"/>
  <c r="M9" i="6"/>
  <c r="N9" i="6"/>
  <c r="F4" i="3" l="1"/>
  <c r="D16" i="6"/>
  <c r="E16" i="6"/>
  <c r="F16" i="6"/>
  <c r="G16" i="6"/>
  <c r="H16" i="6"/>
  <c r="I16" i="6"/>
  <c r="J16" i="6"/>
  <c r="K16" i="6"/>
  <c r="L16" i="6"/>
  <c r="M16" i="6"/>
  <c r="N16" i="6"/>
  <c r="C16" i="6"/>
  <c r="G5" i="6"/>
  <c r="F5" i="6"/>
  <c r="C9" i="6"/>
  <c r="N5" i="6"/>
  <c r="M5" i="6"/>
  <c r="L5" i="6"/>
  <c r="J5" i="6"/>
  <c r="I5" i="6"/>
  <c r="H5" i="6"/>
  <c r="D5" i="6"/>
  <c r="F20" i="2" l="1"/>
  <c r="E20" i="2"/>
  <c r="F8" i="2"/>
  <c r="K38" i="2" l="1"/>
  <c r="J38" i="2"/>
  <c r="I38" i="2"/>
  <c r="H38" i="2"/>
  <c r="G38" i="2" s="1"/>
  <c r="F38" i="2"/>
  <c r="E38" i="2"/>
  <c r="E8" i="2"/>
  <c r="D72" i="1" l="1"/>
  <c r="D42" i="1"/>
  <c r="D35" i="1"/>
  <c r="D29" i="1"/>
  <c r="D18" i="1"/>
  <c r="D17" i="1"/>
  <c r="E17" i="1"/>
  <c r="D12" i="1"/>
  <c r="E12" i="1"/>
  <c r="D11" i="1"/>
  <c r="D15" i="1" s="1"/>
  <c r="E11" i="1"/>
  <c r="E15" i="1" s="1"/>
  <c r="E37" i="1" l="1"/>
  <c r="D37" i="1"/>
  <c r="D36" i="1" s="1"/>
  <c r="D25" i="1"/>
  <c r="E86" i="1"/>
  <c r="D86" i="1"/>
  <c r="D34" i="1"/>
  <c r="D33" i="1" s="1"/>
  <c r="D40" i="1"/>
  <c r="D39" i="1" s="1"/>
  <c r="E36" i="2" s="1"/>
  <c r="E35" i="2" s="1"/>
  <c r="D47" i="1" l="1"/>
  <c r="E26" i="2"/>
  <c r="E19" i="2" s="1"/>
  <c r="E29" i="2"/>
  <c r="E28" i="2" s="1"/>
  <c r="W38" i="1"/>
  <c r="W41" i="1"/>
  <c r="W43" i="1"/>
  <c r="W44" i="1"/>
  <c r="W45" i="1"/>
  <c r="W46" i="1"/>
  <c r="W20" i="1"/>
  <c r="W22" i="1"/>
  <c r="W23" i="1"/>
  <c r="W24" i="1"/>
  <c r="W14" i="1"/>
  <c r="W8" i="1"/>
  <c r="W9" i="1"/>
  <c r="W10" i="1"/>
  <c r="S37" i="1"/>
  <c r="S38" i="1"/>
  <c r="S41" i="1"/>
  <c r="S43" i="1"/>
  <c r="S44" i="1"/>
  <c r="S45" i="1"/>
  <c r="S46" i="1"/>
  <c r="S8" i="1"/>
  <c r="S9" i="1"/>
  <c r="S10" i="1"/>
  <c r="O81" i="1"/>
  <c r="O82" i="1"/>
  <c r="O83" i="1"/>
  <c r="O84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37" i="1"/>
  <c r="O38" i="1"/>
  <c r="O41" i="1"/>
  <c r="O43" i="1"/>
  <c r="O44" i="1"/>
  <c r="O45" i="1"/>
  <c r="O46" i="1"/>
  <c r="J38" i="1"/>
  <c r="J41" i="1"/>
  <c r="J43" i="1"/>
  <c r="J44" i="1"/>
  <c r="J45" i="1"/>
  <c r="J46" i="1"/>
  <c r="V35" i="1"/>
  <c r="U35" i="1"/>
  <c r="T35" i="1"/>
  <c r="R35" i="1"/>
  <c r="Q35" i="1"/>
  <c r="P35" i="1"/>
  <c r="N35" i="1"/>
  <c r="M35" i="1"/>
  <c r="L35" i="1"/>
  <c r="K35" i="1"/>
  <c r="I35" i="1"/>
  <c r="H35" i="1"/>
  <c r="G35" i="1"/>
  <c r="F35" i="1"/>
  <c r="E35" i="1"/>
  <c r="E41" i="1"/>
  <c r="W28" i="1" l="1"/>
  <c r="W27" i="1"/>
  <c r="D73" i="1"/>
  <c r="D74" i="1" s="1"/>
  <c r="D87" i="1"/>
  <c r="D90" i="1" s="1"/>
  <c r="E41" i="2"/>
  <c r="O35" i="1"/>
  <c r="W35" i="1"/>
  <c r="S35" i="1"/>
  <c r="J35" i="1"/>
  <c r="U42" i="1"/>
  <c r="V42" i="1"/>
  <c r="T42" i="1"/>
  <c r="Q42" i="1"/>
  <c r="R42" i="1"/>
  <c r="P42" i="1"/>
  <c r="N42" i="1"/>
  <c r="M42" i="1"/>
  <c r="L42" i="1"/>
  <c r="K42" i="1"/>
  <c r="H42" i="1"/>
  <c r="I42" i="1"/>
  <c r="G42" i="1"/>
  <c r="F42" i="1"/>
  <c r="E42" i="1"/>
  <c r="Q36" i="1"/>
  <c r="R36" i="1"/>
  <c r="P36" i="1"/>
  <c r="L36" i="1"/>
  <c r="M36" i="1"/>
  <c r="N36" i="1"/>
  <c r="K36" i="1"/>
  <c r="E36" i="1"/>
  <c r="F82" i="1"/>
  <c r="F83" i="1"/>
  <c r="F84" i="1"/>
  <c r="J81" i="1"/>
  <c r="J82" i="1"/>
  <c r="J83" i="1"/>
  <c r="J84" i="1"/>
  <c r="O14" i="1"/>
  <c r="O13" i="1"/>
  <c r="O10" i="1"/>
  <c r="S81" i="1"/>
  <c r="S82" i="1"/>
  <c r="S83" i="1"/>
  <c r="S84" i="1"/>
  <c r="S14" i="1"/>
  <c r="S13" i="1"/>
  <c r="W81" i="1"/>
  <c r="W82" i="1"/>
  <c r="W83" i="1"/>
  <c r="W84" i="1"/>
  <c r="W13" i="1"/>
  <c r="D79" i="1" l="1"/>
  <c r="D85" i="1" s="1"/>
  <c r="D89" i="1" s="1"/>
  <c r="S42" i="1"/>
  <c r="O36" i="1"/>
  <c r="J42" i="1"/>
  <c r="S36" i="1"/>
  <c r="O42" i="1"/>
  <c r="W42" i="1"/>
  <c r="F4" i="5" l="1"/>
  <c r="D15" i="7"/>
  <c r="E6" i="2"/>
  <c r="E13" i="2" s="1"/>
  <c r="F7" i="2" s="1"/>
  <c r="W32" i="1"/>
  <c r="W31" i="1"/>
  <c r="W30" i="1"/>
  <c r="S32" i="1"/>
  <c r="S31" i="1"/>
  <c r="S30" i="1"/>
  <c r="O32" i="1"/>
  <c r="O31" i="1"/>
  <c r="O30" i="1"/>
  <c r="J31" i="1"/>
  <c r="J32" i="1"/>
  <c r="U29" i="1"/>
  <c r="V29" i="1"/>
  <c r="T29" i="1"/>
  <c r="Q29" i="1"/>
  <c r="R29" i="1"/>
  <c r="P29" i="1"/>
  <c r="L29" i="1"/>
  <c r="M29" i="1"/>
  <c r="N29" i="1"/>
  <c r="K29" i="1"/>
  <c r="F29" i="1"/>
  <c r="G29" i="1"/>
  <c r="H29" i="1"/>
  <c r="I29" i="1"/>
  <c r="W26" i="1"/>
  <c r="J20" i="1"/>
  <c r="J22" i="1"/>
  <c r="J23" i="1"/>
  <c r="J24" i="1"/>
  <c r="F24" i="1"/>
  <c r="F22" i="1"/>
  <c r="F23" i="1"/>
  <c r="F21" i="1"/>
  <c r="F19" i="1"/>
  <c r="F20" i="1"/>
  <c r="E18" i="1"/>
  <c r="E25" i="1" s="1"/>
  <c r="U18" i="1"/>
  <c r="V18" i="1"/>
  <c r="T18" i="1"/>
  <c r="H18" i="1"/>
  <c r="I18" i="1"/>
  <c r="G18" i="1"/>
  <c r="U17" i="1"/>
  <c r="V17" i="1"/>
  <c r="T17" i="1"/>
  <c r="G17" i="1"/>
  <c r="H17" i="1"/>
  <c r="I17" i="1"/>
  <c r="I25" i="1" l="1"/>
  <c r="F26" i="1"/>
  <c r="H25" i="1"/>
  <c r="V25" i="1"/>
  <c r="F27" i="1"/>
  <c r="J26" i="1"/>
  <c r="J27" i="1"/>
  <c r="G25" i="1"/>
  <c r="F28" i="1"/>
  <c r="T25" i="1"/>
  <c r="U25" i="1"/>
  <c r="J28" i="1"/>
  <c r="F18" i="1"/>
  <c r="F7" i="5"/>
  <c r="F6" i="5"/>
  <c r="F5" i="5"/>
  <c r="T37" i="1"/>
  <c r="U37" i="1"/>
  <c r="U36" i="1" s="1"/>
  <c r="I37" i="1"/>
  <c r="I36" i="1" s="1"/>
  <c r="G37" i="1"/>
  <c r="H37" i="1"/>
  <c r="H36" i="1" s="1"/>
  <c r="V37" i="1"/>
  <c r="V36" i="1" s="1"/>
  <c r="E40" i="1"/>
  <c r="E39" i="1" s="1"/>
  <c r="F36" i="2" s="1"/>
  <c r="F35" i="2" s="1"/>
  <c r="E34" i="1"/>
  <c r="E33" i="1" s="1"/>
  <c r="P34" i="1"/>
  <c r="V40" i="1"/>
  <c r="V39" i="1" s="1"/>
  <c r="V47" i="1" s="1"/>
  <c r="V34" i="1"/>
  <c r="V33" i="1" s="1"/>
  <c r="I40" i="1"/>
  <c r="I39" i="1" s="1"/>
  <c r="I47" i="1" s="1"/>
  <c r="I34" i="1"/>
  <c r="I33" i="1" s="1"/>
  <c r="G40" i="1"/>
  <c r="G34" i="1"/>
  <c r="H40" i="1"/>
  <c r="H39" i="1" s="1"/>
  <c r="H47" i="1" s="1"/>
  <c r="H34" i="1"/>
  <c r="H33" i="1" s="1"/>
  <c r="L34" i="1"/>
  <c r="N34" i="1"/>
  <c r="N33" i="1" s="1"/>
  <c r="Q34" i="1"/>
  <c r="Q33" i="1" s="1"/>
  <c r="K34" i="1"/>
  <c r="M34" i="1"/>
  <c r="M33" i="1" s="1"/>
  <c r="R34" i="1"/>
  <c r="R33" i="1" s="1"/>
  <c r="T34" i="1"/>
  <c r="U34" i="1"/>
  <c r="U33" i="1" s="1"/>
  <c r="K40" i="1"/>
  <c r="M40" i="1"/>
  <c r="M39" i="1" s="1"/>
  <c r="M47" i="1" s="1"/>
  <c r="R40" i="1"/>
  <c r="R39" i="1" s="1"/>
  <c r="R47" i="1" s="1"/>
  <c r="T40" i="1"/>
  <c r="U40" i="1"/>
  <c r="U39" i="1" s="1"/>
  <c r="U47" i="1" s="1"/>
  <c r="L40" i="1"/>
  <c r="N40" i="1"/>
  <c r="N39" i="1" s="1"/>
  <c r="N47" i="1" s="1"/>
  <c r="P40" i="1"/>
  <c r="Q40" i="1"/>
  <c r="Q39" i="1" s="1"/>
  <c r="Q47" i="1" s="1"/>
  <c r="O29" i="1"/>
  <c r="F17" i="1"/>
  <c r="W29" i="1"/>
  <c r="S29" i="1"/>
  <c r="F37" i="1" l="1"/>
  <c r="F36" i="1" s="1"/>
  <c r="F25" i="1"/>
  <c r="J37" i="1"/>
  <c r="G36" i="1"/>
  <c r="T36" i="1"/>
  <c r="W36" i="1" s="1"/>
  <c r="W37" i="1"/>
  <c r="F26" i="2"/>
  <c r="F19" i="2" s="1"/>
  <c r="F29" i="2"/>
  <c r="F28" i="2" s="1"/>
  <c r="E47" i="1"/>
  <c r="K39" i="1"/>
  <c r="O40" i="1"/>
  <c r="W34" i="1"/>
  <c r="T33" i="1"/>
  <c r="W33" i="1" s="1"/>
  <c r="O34" i="1"/>
  <c r="K33" i="1"/>
  <c r="P39" i="1"/>
  <c r="S40" i="1"/>
  <c r="W40" i="1"/>
  <c r="L33" i="1"/>
  <c r="S34" i="1"/>
  <c r="P33" i="1"/>
  <c r="S33" i="1" s="1"/>
  <c r="L39" i="1"/>
  <c r="J40" i="1"/>
  <c r="F34" i="1"/>
  <c r="F33" i="1" s="1"/>
  <c r="G39" i="1"/>
  <c r="J34" i="1"/>
  <c r="G33" i="1"/>
  <c r="F40" i="1"/>
  <c r="F39" i="1" s="1"/>
  <c r="F47" i="1" s="1"/>
  <c r="T39" i="1"/>
  <c r="F41" i="2" l="1"/>
  <c r="J26" i="2"/>
  <c r="J29" i="2"/>
  <c r="K26" i="2"/>
  <c r="K29" i="2"/>
  <c r="J36" i="1"/>
  <c r="O33" i="1"/>
  <c r="L47" i="1"/>
  <c r="S39" i="1"/>
  <c r="P47" i="1"/>
  <c r="W39" i="1"/>
  <c r="T47" i="1"/>
  <c r="O39" i="1"/>
  <c r="K47" i="1"/>
  <c r="J39" i="1"/>
  <c r="H36" i="2" s="1"/>
  <c r="G47" i="1"/>
  <c r="J14" i="1"/>
  <c r="J13" i="1"/>
  <c r="J8" i="1"/>
  <c r="J9" i="1"/>
  <c r="J10" i="1"/>
  <c r="K28" i="2" l="1"/>
  <c r="J28" i="2"/>
  <c r="K36" i="2"/>
  <c r="J36" i="2"/>
  <c r="I36" i="2"/>
  <c r="I26" i="2"/>
  <c r="I29" i="2"/>
  <c r="H35" i="2"/>
  <c r="F14" i="1"/>
  <c r="I28" i="2" l="1"/>
  <c r="J35" i="2"/>
  <c r="K35" i="2"/>
  <c r="G36" i="2"/>
  <c r="I35" i="2"/>
  <c r="U12" i="1"/>
  <c r="V12" i="1"/>
  <c r="W12" i="1"/>
  <c r="T12" i="1"/>
  <c r="Q12" i="1"/>
  <c r="R12" i="1"/>
  <c r="S12" i="1"/>
  <c r="P12" i="1"/>
  <c r="L12" i="1"/>
  <c r="M12" i="1"/>
  <c r="N12" i="1"/>
  <c r="O12" i="1"/>
  <c r="K12" i="1"/>
  <c r="G12" i="1"/>
  <c r="H12" i="1"/>
  <c r="I12" i="1"/>
  <c r="J12" i="1"/>
  <c r="F10" i="1"/>
  <c r="Q11" i="1"/>
  <c r="Q15" i="1" s="1"/>
  <c r="Q86" i="1" s="1"/>
  <c r="R11" i="1"/>
  <c r="R15" i="1" s="1"/>
  <c r="R86" i="1" s="1"/>
  <c r="T11" i="1"/>
  <c r="T15" i="1" s="1"/>
  <c r="T86" i="1" s="1"/>
  <c r="U15" i="1"/>
  <c r="U86" i="1" s="1"/>
  <c r="V11" i="1"/>
  <c r="V15" i="1" s="1"/>
  <c r="V86" i="1" s="1"/>
  <c r="P11" i="1"/>
  <c r="P15" i="1" s="1"/>
  <c r="P86" i="1" s="1"/>
  <c r="L11" i="1"/>
  <c r="L15" i="1" s="1"/>
  <c r="M11" i="1"/>
  <c r="M15" i="1" s="1"/>
  <c r="N11" i="1"/>
  <c r="N15" i="1" s="1"/>
  <c r="K11" i="1"/>
  <c r="H11" i="1"/>
  <c r="H15" i="1" s="1"/>
  <c r="I11" i="1"/>
  <c r="I15" i="1" s="1"/>
  <c r="G11" i="1"/>
  <c r="G15" i="1" s="1"/>
  <c r="W88" i="1"/>
  <c r="K20" i="2" s="1"/>
  <c r="S88" i="1"/>
  <c r="J20" i="2" s="1"/>
  <c r="O88" i="1"/>
  <c r="I20" i="2" s="1"/>
  <c r="J88" i="1"/>
  <c r="H20" i="2" s="1"/>
  <c r="F88" i="1"/>
  <c r="F81" i="1"/>
  <c r="W80" i="1"/>
  <c r="S80" i="1"/>
  <c r="O80" i="1"/>
  <c r="J80" i="1"/>
  <c r="F80" i="1"/>
  <c r="W76" i="1"/>
  <c r="S76" i="1"/>
  <c r="O76" i="1"/>
  <c r="J76" i="1"/>
  <c r="F76" i="1"/>
  <c r="W75" i="1"/>
  <c r="S75" i="1"/>
  <c r="O75" i="1"/>
  <c r="J75" i="1"/>
  <c r="F75" i="1"/>
  <c r="V72" i="1"/>
  <c r="U72" i="1"/>
  <c r="T72" i="1"/>
  <c r="R72" i="1"/>
  <c r="Q72" i="1"/>
  <c r="P72" i="1"/>
  <c r="N72" i="1"/>
  <c r="M72" i="1"/>
  <c r="L72" i="1"/>
  <c r="K72" i="1"/>
  <c r="I72" i="1"/>
  <c r="H72" i="1"/>
  <c r="G72" i="1"/>
  <c r="E72" i="1"/>
  <c r="W71" i="1"/>
  <c r="S71" i="1"/>
  <c r="J71" i="1"/>
  <c r="F71" i="1"/>
  <c r="W70" i="1"/>
  <c r="S70" i="1"/>
  <c r="J70" i="1"/>
  <c r="F70" i="1"/>
  <c r="W69" i="1"/>
  <c r="S69" i="1"/>
  <c r="J69" i="1"/>
  <c r="F69" i="1"/>
  <c r="W68" i="1"/>
  <c r="S68" i="1"/>
  <c r="J68" i="1"/>
  <c r="F68" i="1"/>
  <c r="W67" i="1"/>
  <c r="S67" i="1"/>
  <c r="J67" i="1"/>
  <c r="F67" i="1"/>
  <c r="W66" i="1"/>
  <c r="S66" i="1"/>
  <c r="J66" i="1"/>
  <c r="F66" i="1"/>
  <c r="W65" i="1"/>
  <c r="S65" i="1"/>
  <c r="J65" i="1"/>
  <c r="F65" i="1"/>
  <c r="W64" i="1"/>
  <c r="S64" i="1"/>
  <c r="J64" i="1"/>
  <c r="F64" i="1"/>
  <c r="W63" i="1"/>
  <c r="S63" i="1"/>
  <c r="J63" i="1"/>
  <c r="F63" i="1"/>
  <c r="W62" i="1"/>
  <c r="S62" i="1"/>
  <c r="J62" i="1"/>
  <c r="F62" i="1"/>
  <c r="W61" i="1"/>
  <c r="S61" i="1"/>
  <c r="J61" i="1"/>
  <c r="F61" i="1"/>
  <c r="W60" i="1"/>
  <c r="S60" i="1"/>
  <c r="J60" i="1"/>
  <c r="F60" i="1"/>
  <c r="W59" i="1"/>
  <c r="S59" i="1"/>
  <c r="J59" i="1"/>
  <c r="F59" i="1"/>
  <c r="W58" i="1"/>
  <c r="S58" i="1"/>
  <c r="J58" i="1"/>
  <c r="F58" i="1"/>
  <c r="W57" i="1"/>
  <c r="S57" i="1"/>
  <c r="O57" i="1"/>
  <c r="J57" i="1"/>
  <c r="F57" i="1"/>
  <c r="V55" i="1"/>
  <c r="U55" i="1"/>
  <c r="T55" i="1"/>
  <c r="R55" i="1"/>
  <c r="Q55" i="1"/>
  <c r="P55" i="1"/>
  <c r="N55" i="1"/>
  <c r="M55" i="1"/>
  <c r="L55" i="1"/>
  <c r="K55" i="1"/>
  <c r="I55" i="1"/>
  <c r="H55" i="1"/>
  <c r="G55" i="1"/>
  <c r="E55" i="1"/>
  <c r="W54" i="1"/>
  <c r="S54" i="1"/>
  <c r="O54" i="1"/>
  <c r="J54" i="1"/>
  <c r="F54" i="1"/>
  <c r="W53" i="1"/>
  <c r="S53" i="1"/>
  <c r="O53" i="1"/>
  <c r="J53" i="1"/>
  <c r="F53" i="1"/>
  <c r="W52" i="1"/>
  <c r="S52" i="1"/>
  <c r="O52" i="1"/>
  <c r="J52" i="1"/>
  <c r="F52" i="1"/>
  <c r="W51" i="1"/>
  <c r="S51" i="1"/>
  <c r="O51" i="1"/>
  <c r="J51" i="1"/>
  <c r="F51" i="1"/>
  <c r="V50" i="1"/>
  <c r="U50" i="1"/>
  <c r="T50" i="1"/>
  <c r="R50" i="1"/>
  <c r="Q50" i="1"/>
  <c r="P50" i="1"/>
  <c r="N50" i="1"/>
  <c r="M50" i="1"/>
  <c r="L50" i="1"/>
  <c r="K50" i="1"/>
  <c r="I50" i="1"/>
  <c r="H50" i="1"/>
  <c r="G50" i="1"/>
  <c r="E50" i="1"/>
  <c r="W49" i="1"/>
  <c r="S49" i="1"/>
  <c r="O49" i="1"/>
  <c r="J49" i="1"/>
  <c r="F49" i="1"/>
  <c r="W48" i="1"/>
  <c r="S48" i="1"/>
  <c r="O48" i="1"/>
  <c r="J48" i="1"/>
  <c r="F48" i="1"/>
  <c r="J33" i="1"/>
  <c r="J30" i="1"/>
  <c r="E29" i="1"/>
  <c r="W17" i="1"/>
  <c r="S47" i="1"/>
  <c r="O47" i="1"/>
  <c r="J18" i="1"/>
  <c r="F13" i="1"/>
  <c r="F12" i="1" s="1"/>
  <c r="O9" i="1"/>
  <c r="F9" i="1"/>
  <c r="O8" i="1"/>
  <c r="F8" i="1"/>
  <c r="W7" i="1"/>
  <c r="S7" i="1"/>
  <c r="O7" i="1"/>
  <c r="J7" i="1"/>
  <c r="F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H87" i="1" l="1"/>
  <c r="M87" i="1"/>
  <c r="P87" i="1"/>
  <c r="P90" i="1" s="1"/>
  <c r="R87" i="1"/>
  <c r="R90" i="1" s="1"/>
  <c r="U87" i="1"/>
  <c r="I87" i="1"/>
  <c r="K87" i="1"/>
  <c r="Q87" i="1"/>
  <c r="Q90" i="1" s="1"/>
  <c r="V87" i="1"/>
  <c r="V90" i="1" s="1"/>
  <c r="N87" i="1"/>
  <c r="T87" i="1"/>
  <c r="T90" i="1" s="1"/>
  <c r="J25" i="1"/>
  <c r="G87" i="1"/>
  <c r="I19" i="2"/>
  <c r="I41" i="2" s="1"/>
  <c r="K19" i="2"/>
  <c r="K41" i="2" s="1"/>
  <c r="J19" i="2"/>
  <c r="J41" i="2" s="1"/>
  <c r="G35" i="2"/>
  <c r="G20" i="2"/>
  <c r="I86" i="1"/>
  <c r="M86" i="1"/>
  <c r="L86" i="1"/>
  <c r="G86" i="1"/>
  <c r="H86" i="1"/>
  <c r="N86" i="1"/>
  <c r="U90" i="1"/>
  <c r="A76" i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E87" i="1"/>
  <c r="E90" i="1" s="1"/>
  <c r="L87" i="1"/>
  <c r="W47" i="1"/>
  <c r="H26" i="2"/>
  <c r="H29" i="2"/>
  <c r="K15" i="1"/>
  <c r="J47" i="1"/>
  <c r="J29" i="1"/>
  <c r="W18" i="1"/>
  <c r="W25" i="1" s="1"/>
  <c r="F11" i="1"/>
  <c r="F15" i="1" s="1"/>
  <c r="F72" i="1"/>
  <c r="J11" i="1"/>
  <c r="J15" i="1" s="1"/>
  <c r="S11" i="1"/>
  <c r="S15" i="1" s="1"/>
  <c r="S86" i="1" s="1"/>
  <c r="S55" i="1"/>
  <c r="O50" i="1"/>
  <c r="W50" i="1"/>
  <c r="J55" i="1"/>
  <c r="J50" i="1"/>
  <c r="O55" i="1"/>
  <c r="W55" i="1"/>
  <c r="S72" i="1"/>
  <c r="O11" i="1"/>
  <c r="O15" i="1" s="1"/>
  <c r="W11" i="1"/>
  <c r="S50" i="1"/>
  <c r="F50" i="1"/>
  <c r="O72" i="1"/>
  <c r="J72" i="1"/>
  <c r="F55" i="1"/>
  <c r="W72" i="1"/>
  <c r="M90" i="1" l="1"/>
  <c r="I90" i="1"/>
  <c r="H90" i="1"/>
  <c r="N90" i="1"/>
  <c r="G90" i="1"/>
  <c r="O87" i="1"/>
  <c r="S87" i="1"/>
  <c r="S90" i="1" s="1"/>
  <c r="G29" i="2"/>
  <c r="G26" i="2"/>
  <c r="H19" i="2"/>
  <c r="G19" i="2" s="1"/>
  <c r="F86" i="1"/>
  <c r="K86" i="1"/>
  <c r="K90" i="1" s="1"/>
  <c r="F87" i="1"/>
  <c r="O86" i="1"/>
  <c r="W87" i="1"/>
  <c r="L90" i="1"/>
  <c r="J86" i="1"/>
  <c r="J87" i="1"/>
  <c r="H28" i="2"/>
  <c r="E73" i="1"/>
  <c r="E74" i="1" s="1"/>
  <c r="E79" i="1" s="1"/>
  <c r="E85" i="1" s="1"/>
  <c r="E89" i="1" s="1"/>
  <c r="R73" i="1"/>
  <c r="R74" i="1" s="1"/>
  <c r="R79" i="1" s="1"/>
  <c r="R85" i="1" s="1"/>
  <c r="R89" i="1" s="1"/>
  <c r="U73" i="1"/>
  <c r="U74" i="1" s="1"/>
  <c r="U79" i="1" s="1"/>
  <c r="U85" i="1" s="1"/>
  <c r="U89" i="1" s="1"/>
  <c r="L73" i="1"/>
  <c r="L74" i="1" s="1"/>
  <c r="L79" i="1" s="1"/>
  <c r="L85" i="1" s="1"/>
  <c r="L89" i="1" s="1"/>
  <c r="T73" i="1"/>
  <c r="T74" i="1" s="1"/>
  <c r="T79" i="1" s="1"/>
  <c r="T85" i="1" s="1"/>
  <c r="T89" i="1" s="1"/>
  <c r="N73" i="1"/>
  <c r="N74" i="1" s="1"/>
  <c r="N79" i="1" s="1"/>
  <c r="N85" i="1" s="1"/>
  <c r="N89" i="1" s="1"/>
  <c r="M73" i="1"/>
  <c r="M74" i="1" s="1"/>
  <c r="M79" i="1" s="1"/>
  <c r="M85" i="1" s="1"/>
  <c r="M89" i="1" s="1"/>
  <c r="I73" i="1"/>
  <c r="I74" i="1" s="1"/>
  <c r="I79" i="1" s="1"/>
  <c r="I85" i="1" s="1"/>
  <c r="I89" i="1" s="1"/>
  <c r="V73" i="1"/>
  <c r="V74" i="1" s="1"/>
  <c r="V79" i="1" s="1"/>
  <c r="V85" i="1" s="1"/>
  <c r="V89" i="1" s="1"/>
  <c r="Q73" i="1"/>
  <c r="Q74" i="1" s="1"/>
  <c r="Q79" i="1" s="1"/>
  <c r="Q85" i="1" s="1"/>
  <c r="Q89" i="1" s="1"/>
  <c r="P73" i="1"/>
  <c r="P74" i="1" s="1"/>
  <c r="P79" i="1" s="1"/>
  <c r="P85" i="1" s="1"/>
  <c r="P89" i="1" s="1"/>
  <c r="H73" i="1"/>
  <c r="H74" i="1" s="1"/>
  <c r="H79" i="1" s="1"/>
  <c r="H85" i="1" s="1"/>
  <c r="H89" i="1" s="1"/>
  <c r="K73" i="1"/>
  <c r="K74" i="1" s="1"/>
  <c r="K79" i="1" s="1"/>
  <c r="K85" i="1" s="1"/>
  <c r="K89" i="1" s="1"/>
  <c r="W15" i="1"/>
  <c r="W86" i="1" s="1"/>
  <c r="G73" i="1"/>
  <c r="G74" i="1" s="1"/>
  <c r="G79" i="1" s="1"/>
  <c r="G85" i="1" s="1"/>
  <c r="G89" i="1" s="1"/>
  <c r="O73" i="1"/>
  <c r="O74" i="1" s="1"/>
  <c r="W73" i="1"/>
  <c r="O79" i="1" l="1"/>
  <c r="O85" i="1" s="1"/>
  <c r="O89" i="1" s="1"/>
  <c r="H15" i="7" s="1"/>
  <c r="H14" i="7"/>
  <c r="J4" i="5" s="1"/>
  <c r="O90" i="1"/>
  <c r="W90" i="1"/>
  <c r="G28" i="2"/>
  <c r="J90" i="1"/>
  <c r="F90" i="1"/>
  <c r="H41" i="2"/>
  <c r="E14" i="7"/>
  <c r="J73" i="1"/>
  <c r="J74" i="1" s="1"/>
  <c r="W74" i="1"/>
  <c r="S73" i="1"/>
  <c r="F73" i="1"/>
  <c r="J79" i="1" l="1"/>
  <c r="J85" i="1" s="1"/>
  <c r="J89" i="1" s="1"/>
  <c r="G15" i="7" s="1"/>
  <c r="G14" i="7"/>
  <c r="I4" i="5" s="1"/>
  <c r="W79" i="1"/>
  <c r="W85" i="1" s="1"/>
  <c r="W89" i="1" s="1"/>
  <c r="J15" i="7" s="1"/>
  <c r="J14" i="7"/>
  <c r="L4" i="5" s="1"/>
  <c r="J5" i="5"/>
  <c r="J7" i="5"/>
  <c r="J6" i="5"/>
  <c r="G4" i="5"/>
  <c r="G41" i="2"/>
  <c r="F74" i="1"/>
  <c r="F79" i="1" s="1"/>
  <c r="F85" i="1" s="1"/>
  <c r="F89" i="1" s="1"/>
  <c r="E15" i="7"/>
  <c r="F6" i="2"/>
  <c r="F13" i="2" s="1"/>
  <c r="S74" i="1"/>
  <c r="I14" i="7" s="1"/>
  <c r="K4" i="5" s="1"/>
  <c r="L5" i="5" l="1"/>
  <c r="L7" i="5"/>
  <c r="L6" i="5"/>
  <c r="I6" i="5"/>
  <c r="I7" i="5"/>
  <c r="I5" i="5"/>
  <c r="G5" i="5"/>
  <c r="G7" i="5"/>
  <c r="G6" i="5"/>
  <c r="G7" i="2"/>
  <c r="H7" i="2"/>
  <c r="S79" i="1"/>
  <c r="S85" i="1" s="1"/>
  <c r="S89" i="1" s="1"/>
  <c r="I15" i="7" s="1"/>
  <c r="F14" i="7"/>
  <c r="F15" i="7"/>
  <c r="I6" i="2"/>
  <c r="K7" i="5" l="1"/>
  <c r="K5" i="5"/>
  <c r="K6" i="5"/>
  <c r="H4" i="5"/>
  <c r="H6" i="5"/>
  <c r="H5" i="5"/>
  <c r="H7" i="5"/>
  <c r="K6" i="2"/>
  <c r="J6" i="2"/>
  <c r="H6" i="2" l="1"/>
  <c r="C51" i="6"/>
  <c r="D3" i="6" s="1"/>
  <c r="D51" i="6" s="1"/>
  <c r="E3" i="6" s="1"/>
  <c r="E51" i="6" s="1"/>
  <c r="F3" i="6" s="1"/>
  <c r="F51" i="6" s="1"/>
  <c r="G3" i="6" s="1"/>
  <c r="G51" i="6" s="1"/>
  <c r="H3" i="6" s="1"/>
  <c r="H51" i="6" s="1"/>
  <c r="I3" i="6" s="1"/>
  <c r="I51" i="6" s="1"/>
  <c r="J3" i="6" s="1"/>
  <c r="J51" i="6" s="1"/>
  <c r="K3" i="6" s="1"/>
  <c r="K51" i="6" s="1"/>
  <c r="L3" i="6" s="1"/>
  <c r="L51" i="6" s="1"/>
  <c r="M3" i="6" s="1"/>
  <c r="M51" i="6" s="1"/>
  <c r="N3" i="6" s="1"/>
  <c r="N51" i="6" s="1"/>
  <c r="G6" i="2" l="1"/>
  <c r="H13" i="2"/>
  <c r="I7" i="2" l="1"/>
  <c r="I13" i="2" l="1"/>
  <c r="J7" i="2" l="1"/>
  <c r="J13" i="2" l="1"/>
  <c r="K7" i="2" l="1"/>
  <c r="K13" i="2" l="1"/>
  <c r="G13" i="2" l="1"/>
</calcChain>
</file>

<file path=xl/comments1.xml><?xml version="1.0" encoding="utf-8"?>
<comments xmlns="http://schemas.openxmlformats.org/spreadsheetml/2006/main">
  <authors>
    <author>Заброцька Олена</author>
  </authors>
  <commentList>
    <comment ref="B6" authorId="0" shapeId="0">
      <text>
        <r>
          <rPr>
            <b/>
            <sz val="12"/>
            <color indexed="81"/>
            <rFont val="Tahoma"/>
            <family val="2"/>
            <charset val="204"/>
          </rPr>
          <t>Заброцька Олена:</t>
        </r>
        <r>
          <rPr>
            <sz val="12"/>
            <color indexed="81"/>
            <rFont val="Tahoma"/>
            <family val="2"/>
            <charset val="204"/>
          </rPr>
          <t xml:space="preserve">
замість стандартних 20% ставите норматив відрахування саме для Вашого ЛКП</t>
        </r>
      </text>
    </comment>
  </commentList>
</comments>
</file>

<file path=xl/sharedStrings.xml><?xml version="1.0" encoding="utf-8"?>
<sst xmlns="http://schemas.openxmlformats.org/spreadsheetml/2006/main" count="579" uniqueCount="373">
  <si>
    <t>№</t>
  </si>
  <si>
    <t>Статті надходжень/витрат</t>
  </si>
  <si>
    <t>Січень</t>
  </si>
  <si>
    <t>Лютий</t>
  </si>
  <si>
    <t>Березень</t>
  </si>
  <si>
    <t>Квітень</t>
  </si>
  <si>
    <t>Травень</t>
  </si>
  <si>
    <t>Червень</t>
  </si>
  <si>
    <t>II квартал, 
квітень-червень</t>
  </si>
  <si>
    <t>Липень</t>
  </si>
  <si>
    <t>Серпень</t>
  </si>
  <si>
    <t>Вересень</t>
  </si>
  <si>
    <t>III квартал, 
липень-вересень</t>
  </si>
  <si>
    <t>Жовтень</t>
  </si>
  <si>
    <t>Листопад</t>
  </si>
  <si>
    <t>Грудень</t>
  </si>
  <si>
    <t>IV квартал, 
жовтень-грудень</t>
  </si>
  <si>
    <t>план</t>
  </si>
  <si>
    <t>факт</t>
  </si>
  <si>
    <t>дохід від 1 виду діяльності</t>
  </si>
  <si>
    <t>дохід від 2 виду діяльності</t>
  </si>
  <si>
    <t>дохід від 3 виду діяльності</t>
  </si>
  <si>
    <t>Доходи від основної діяльності</t>
  </si>
  <si>
    <t>Надходження від супутньої дільності</t>
  </si>
  <si>
    <t>Операційні витрати</t>
  </si>
  <si>
    <t>- ФОП АУП</t>
  </si>
  <si>
    <t>Середньомісячна з/п всього</t>
  </si>
  <si>
    <t>Середньомісячна з/п АУП</t>
  </si>
  <si>
    <t>Вакансії всього</t>
  </si>
  <si>
    <t>Вакансії АУП</t>
  </si>
  <si>
    <t>Військовий збір</t>
  </si>
  <si>
    <t>ЄСВ</t>
  </si>
  <si>
    <t>Фонд оплати праці, включаючи всі податки</t>
  </si>
  <si>
    <t>Паливо</t>
  </si>
  <si>
    <t>Електроенергія</t>
  </si>
  <si>
    <t>Видатки на паливо та енергію</t>
  </si>
  <si>
    <t>…</t>
  </si>
  <si>
    <t xml:space="preserve">Сировина і матеріали </t>
  </si>
  <si>
    <t>Запасні частини</t>
  </si>
  <si>
    <t>Витрати МШП</t>
  </si>
  <si>
    <t>Видатки на обслуговування</t>
  </si>
  <si>
    <t>Інші витрати</t>
  </si>
  <si>
    <t>Газ, вода-комун послуги</t>
  </si>
  <si>
    <t>Інші  місцеві податки</t>
  </si>
  <si>
    <t>Придбання НМА, МШП, спецодягу</t>
  </si>
  <si>
    <t>Банківське обслуговування</t>
  </si>
  <si>
    <t>Медогляд працівників</t>
  </si>
  <si>
    <t>Вивіз ТПВ</t>
  </si>
  <si>
    <t>Укртелеком, мобіл.зв'язок</t>
  </si>
  <si>
    <t>Послуги охорони</t>
  </si>
  <si>
    <t>Відрядження, госпвитрати</t>
  </si>
  <si>
    <t>Придбання і зарядка вогнегасників</t>
  </si>
  <si>
    <t>Заправка картріджів</t>
  </si>
  <si>
    <t>Страхування майна та працівників</t>
  </si>
  <si>
    <t>Платежі до бюджету</t>
  </si>
  <si>
    <t>EBITDA</t>
  </si>
  <si>
    <t>Амортизація</t>
  </si>
  <si>
    <t>EBIT</t>
  </si>
  <si>
    <t>Дохід % на залишок коштів</t>
  </si>
  <si>
    <t>Дохід від операції купівлі-продажу валюти</t>
  </si>
  <si>
    <t>EBT</t>
  </si>
  <si>
    <t>Податок на прибуток</t>
  </si>
  <si>
    <t>Фінансовий результат (Чистий прибуток/збиток)</t>
  </si>
  <si>
    <t>Одиниці
виміру</t>
  </si>
  <si>
    <t>Доходи (без ПДВ)</t>
  </si>
  <si>
    <t xml:space="preserve">Загальний дохід від операційної діяльності </t>
  </si>
  <si>
    <t>Усього доходи ЛКП</t>
  </si>
  <si>
    <t>Всього операційних витрат</t>
  </si>
  <si>
    <t>Усього витрати ЛКП</t>
  </si>
  <si>
    <t>Інші операційні витрати</t>
  </si>
  <si>
    <t>Доходи від безоплатно отриманих активів</t>
  </si>
  <si>
    <t xml:space="preserve"> - Загальна чисельність, осіб</t>
  </si>
  <si>
    <t>- чисельність АУП, осіб</t>
  </si>
  <si>
    <t xml:space="preserve"> - ФОП для ІТП, тис. грн.</t>
  </si>
  <si>
    <t>- чисельність ІТП, осіб</t>
  </si>
  <si>
    <t>Середньомісячна з/п ІТП</t>
  </si>
  <si>
    <t>- чисельність виробничого персоналу, осіб</t>
  </si>
  <si>
    <t>Середньомісячна з/п виробничого персоналу</t>
  </si>
  <si>
    <t>- ФОП виробничого персоналу</t>
  </si>
  <si>
    <t>Вакансії ІТП</t>
  </si>
  <si>
    <t>Вакансії виробничого персоналу</t>
  </si>
  <si>
    <t>ПДФО з ФОП без відпускних</t>
  </si>
  <si>
    <t>ПДФО (вкл.в зп.і відп. )</t>
  </si>
  <si>
    <t>ПДФО з використання резерву відпусток</t>
  </si>
  <si>
    <t>військовий збір без відпускних</t>
  </si>
  <si>
    <t>військовий збір з використання резерву відпусток</t>
  </si>
  <si>
    <t>ЄСВ з ФОП без відпускних</t>
  </si>
  <si>
    <t>ЄСВ з використання резерву відпусток</t>
  </si>
  <si>
    <t>Використання резерву відпусток</t>
  </si>
  <si>
    <t>Резерв відпусток, в т.ч.</t>
  </si>
  <si>
    <t xml:space="preserve"> - АУП, тис. грн.</t>
  </si>
  <si>
    <t xml:space="preserve"> - ІТП, тис. грн.</t>
  </si>
  <si>
    <t xml:space="preserve"> - виробничого персоналу, тис. грн.</t>
  </si>
  <si>
    <t>Фонд оплати праці без відпускних, 
в т. ч.</t>
  </si>
  <si>
    <t>Найменування показника</t>
  </si>
  <si>
    <t>Код                            рядка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</si>
  <si>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</si>
  <si>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</si>
  <si>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Розвиток виробництва:</t>
  </si>
  <si>
    <t>у тому числі за основними видами діяльності згідно з КВЕД</t>
  </si>
  <si>
    <t xml:space="preserve">Резервний фонд 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</si>
  <si>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</si>
  <si>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</si>
  <si>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т. ч.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</si>
  <si>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</si>
  <si>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</si>
  <si>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</si>
  <si>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</si>
  <si>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</si>
  <si>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</si>
  <si>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 xml:space="preserve">Інші податки (розшифрувати) </t>
  </si>
  <si>
    <t>Сплата податків та зборів до місцевих бюджетів (податкові платежі), усього, у тому числі:</t>
  </si>
  <si>
    <t>податок на доходи фізичних осіб</t>
  </si>
  <si>
    <t>земельний податок</t>
  </si>
  <si>
    <t>орендна плата</t>
  </si>
  <si>
    <t>Інші податки, збори та платежі на користь держави, усього, у т. ч.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</si>
  <si>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</si>
  <si>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</si>
  <si>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</si>
  <si>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Усього виплат на користь держави</t>
  </si>
  <si>
    <t>Код рядка</t>
  </si>
  <si>
    <t>Капітальні інвестиції,  усього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</si>
  <si>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</si>
  <si>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</si>
  <si>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</si>
  <si>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</si>
  <si>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</si>
  <si>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придбання (створення)  оборотних активів</t>
  </si>
  <si>
    <t>капітальний ремонт</t>
  </si>
  <si>
    <t>_____________________________</t>
  </si>
  <si>
    <t>Оптимальне значення</t>
  </si>
  <si>
    <t>Тлумачення коефіцієнтів</t>
  </si>
  <si>
    <t>4000</t>
  </si>
  <si>
    <t>Збільшення</t>
  </si>
  <si>
    <t>4010</t>
  </si>
  <si>
    <t>Характеризує ефективність використання активів підприємства</t>
  </si>
  <si>
    <t>4030</t>
  </si>
  <si>
    <t>4040</t>
  </si>
  <si>
    <t>4110</t>
  </si>
  <si>
    <t>&gt; 1</t>
  </si>
  <si>
    <t>Характеризує співвідношення власних та позикових коштів і залежність підприємства від зовнішніх фінансових джерел</t>
  </si>
  <si>
    <t>Зменшення</t>
  </si>
  <si>
    <t>Характеризує інвестиційну політику підприємства</t>
  </si>
  <si>
    <t>Залишок на  рахунку на початок періоду</t>
  </si>
  <si>
    <t>Період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</si>
  <si>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</si>
  <si>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</si>
  <si>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</si>
  <si>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</si>
  <si>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</si>
  <si>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</si>
  <si>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</si>
  <si>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</si>
  <si>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</si>
  <si>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</si>
  <si>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</si>
  <si>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</si>
  <si>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Доходи</t>
  </si>
  <si>
    <t>Інші надходження (розшифрувати)</t>
  </si>
  <si>
    <t>Проплати, перерахунок коштів</t>
  </si>
  <si>
    <t xml:space="preserve">Оплата праці </t>
  </si>
  <si>
    <t>ПДФО</t>
  </si>
  <si>
    <t>Профвнески</t>
  </si>
  <si>
    <t>ПДВ</t>
  </si>
  <si>
    <t>Плата за землю</t>
  </si>
  <si>
    <t>Збір за спецвикорист.вод.ресурс.</t>
  </si>
  <si>
    <t>Екологічний податок</t>
  </si>
  <si>
    <t>Податок на нерухоме майно</t>
  </si>
  <si>
    <t>Податки, збори, платежі до бюджетів</t>
  </si>
  <si>
    <t>Газ</t>
  </si>
  <si>
    <t>Вода</t>
  </si>
  <si>
    <t>Оплата сировини і матеріалів</t>
  </si>
  <si>
    <t>Оплата робіт підрядних організацій</t>
  </si>
  <si>
    <t>Оплата запчастин</t>
  </si>
  <si>
    <t>Обладнання</t>
  </si>
  <si>
    <t>Оплата паливо-мастильних матеріалів</t>
  </si>
  <si>
    <t>Оплата за обслуговування ПЗ, Інтернет</t>
  </si>
  <si>
    <t>Оплата за обслуговування комп'ютерної техніки</t>
  </si>
  <si>
    <t>Оплата транспортних послуг</t>
  </si>
  <si>
    <t>Судово-інформаційні послуги</t>
  </si>
  <si>
    <t>Відрядження</t>
  </si>
  <si>
    <t>Поштові витрати, періодика</t>
  </si>
  <si>
    <t>Відрахування профспілці</t>
  </si>
  <si>
    <t>Послуги банку</t>
  </si>
  <si>
    <t>Повірка приладів обліку</t>
  </si>
  <si>
    <t xml:space="preserve">Штрафи, пені, неустойки </t>
  </si>
  <si>
    <t xml:space="preserve"> Переатестація, навчання кадрів</t>
  </si>
  <si>
    <t>Залишок коштів на рахунку на кінець періоду</t>
  </si>
  <si>
    <t>Внески органу місцевого самоврядування у статутний капітал</t>
  </si>
  <si>
    <t>надходження від операційної діяльності 1</t>
  </si>
  <si>
    <t>надходження від операційної діяльності 2</t>
  </si>
  <si>
    <t xml:space="preserve">інші надходження від фінансової діяльності </t>
  </si>
  <si>
    <t xml:space="preserve">інші надходження від інвестиційної діяльності </t>
  </si>
  <si>
    <t xml:space="preserve">інші надходження </t>
  </si>
  <si>
    <t>Відрахування господарськими організаціями, що належать до комунальної власності Львівської міської територіальної громади частки прибутку</t>
  </si>
  <si>
    <t>4050</t>
  </si>
  <si>
    <t>4060</t>
  </si>
  <si>
    <t>Характеризує ефективність операційної діяльності підприємства</t>
  </si>
  <si>
    <t>Характеризує ефективність використання власного капіталу</t>
  </si>
  <si>
    <t>первісна вартість</t>
  </si>
  <si>
    <t>знос</t>
  </si>
  <si>
    <t>Усього активи</t>
  </si>
  <si>
    <t>Власний капітал</t>
  </si>
  <si>
    <t>Отримано залучених коштів, усього, у тому числі:</t>
  </si>
  <si>
    <t>довгострокові зобов'язання</t>
  </si>
  <si>
    <t>короткострокові зобов'язання</t>
  </si>
  <si>
    <t>інші фінансові зобов'язання</t>
  </si>
  <si>
    <t>Повернено залучених коштів, усього, у тому числі:</t>
  </si>
  <si>
    <t>7010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</si>
  <si>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</si>
  <si>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</si>
  <si>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</si>
  <si>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Чистий фінансовий результат</t>
  </si>
  <si>
    <t>Характеризує ефективність усієї господарської діяльності підприємства</t>
  </si>
  <si>
    <t>Факт минулого року</t>
  </si>
  <si>
    <t>Фінансо_x001F__x001F_вий план поточного року</t>
  </si>
  <si>
    <t>Фінансо_x001F_вий план планового року</t>
  </si>
  <si>
    <t>Основні засоби</t>
  </si>
  <si>
    <t>Контроль: Фінансовий результат (Чистий прибуток/збиток)</t>
  </si>
  <si>
    <t>VII. Звіт про фінансовий стан</t>
  </si>
  <si>
    <t>VIII. Формування фінансових результатів</t>
  </si>
  <si>
    <t>IX. Кредитна політика</t>
  </si>
  <si>
    <t>1.</t>
  </si>
  <si>
    <t>"Економіка підприємства"</t>
  </si>
  <si>
    <t>2.</t>
  </si>
  <si>
    <t>"Ефективність підприємства"</t>
  </si>
  <si>
    <t>3.</t>
  </si>
  <si>
    <t>"Якість послуг"</t>
  </si>
  <si>
    <t>Інші збитки (в т.ч. від неопераційної курсової різниці)</t>
  </si>
  <si>
    <t>Інші доходи</t>
  </si>
  <si>
    <t>Відсотки по фінансовому лізингу</t>
  </si>
  <si>
    <t>Відсотки за кредитами від міжнародних фінансових організацій</t>
  </si>
  <si>
    <t>I квартал, 
січень-березень</t>
  </si>
  <si>
    <t>Фінансо_x001F__x001F_вий план
поточного
року</t>
  </si>
  <si>
    <t>Фінансо_x001F_вий
план
планового
року</t>
  </si>
  <si>
    <t>Факт
минулого
року</t>
  </si>
  <si>
    <t>(тис. грн)</t>
  </si>
  <si>
    <t>Показник</t>
  </si>
  <si>
    <t>Директор</t>
  </si>
  <si>
    <t>Бухгалтер</t>
  </si>
  <si>
    <t>4021</t>
  </si>
  <si>
    <t>4022</t>
  </si>
  <si>
    <t>4111</t>
  </si>
  <si>
    <t>4112</t>
  </si>
  <si>
    <t>4113</t>
  </si>
  <si>
    <t>4114</t>
  </si>
  <si>
    <t>4115</t>
  </si>
  <si>
    <t>4116</t>
  </si>
  <si>
    <t>4117</t>
  </si>
  <si>
    <t>4118</t>
  </si>
  <si>
    <t>4120</t>
  </si>
  <si>
    <t>4121</t>
  </si>
  <si>
    <t>4122</t>
  </si>
  <si>
    <t>4123</t>
  </si>
  <si>
    <t>4130</t>
  </si>
  <si>
    <t>4140</t>
  </si>
  <si>
    <t>4141</t>
  </si>
  <si>
    <t>4142</t>
  </si>
  <si>
    <t>4150</t>
  </si>
  <si>
    <t>Оплата господарського інвентарю, спецодягу,канцтоварів, МШП</t>
  </si>
  <si>
    <r>
      <t xml:space="preserve">Інші фонди </t>
    </r>
    <r>
      <rPr>
        <i/>
        <sz val="12"/>
        <rFont val="Arial"/>
        <family val="2"/>
        <charset val="204"/>
      </rPr>
      <t xml:space="preserve">(розшифрувати) </t>
    </r>
  </si>
  <si>
    <r>
      <t xml:space="preserve">Інші цілі  </t>
    </r>
    <r>
      <rPr>
        <i/>
        <sz val="12"/>
        <rFont val="Arial"/>
        <family val="2"/>
        <charset val="204"/>
      </rPr>
      <t xml:space="preserve">(розшифрувати) </t>
    </r>
  </si>
  <si>
    <t>інші податки, збори та платежі (розшифрувати)</t>
  </si>
  <si>
    <t>інші (штрафи, пені, неустойки) (розшифрувати)</t>
  </si>
  <si>
    <t>Інші податки, збори, платежі на користь місцевого бюджету, усього, у т. ч.</t>
  </si>
  <si>
    <t>4160</t>
  </si>
  <si>
    <t>4135</t>
  </si>
  <si>
    <t>4136</t>
  </si>
  <si>
    <t>4151</t>
  </si>
  <si>
    <t>4152</t>
  </si>
  <si>
    <t>5050</t>
  </si>
  <si>
    <t>5040</t>
  </si>
  <si>
    <r>
      <rPr>
        <b/>
        <sz val="10"/>
        <rFont val="Arial"/>
        <family val="2"/>
        <charset val="204"/>
      </rPr>
      <t>Рентабельність активів</t>
    </r>
    <r>
      <rPr>
        <sz val="10"/>
        <rFont val="Arial"/>
        <family val="2"/>
        <charset val="204"/>
      </rPr>
      <t xml:space="preserve">
(чистий фінансовий результат, рядок 8050 / вартість активів, рядок 7020) х 100, %</t>
    </r>
  </si>
  <si>
    <r>
      <rPr>
        <b/>
        <sz val="10"/>
        <rFont val="Arial"/>
        <family val="2"/>
        <charset val="204"/>
      </rPr>
      <t>Рентабельність власного капіталу</t>
    </r>
    <r>
      <rPr>
        <sz val="10"/>
        <rFont val="Arial"/>
        <family val="2"/>
        <charset val="204"/>
      </rPr>
      <t xml:space="preserve">
(чистий фінансовий результат, рядок 8050 / власний капітал, рядок 7030) х 100, %</t>
    </r>
  </si>
  <si>
    <r>
      <rPr>
        <b/>
        <sz val="10"/>
        <rFont val="Arial"/>
        <family val="2"/>
        <charset val="204"/>
      </rPr>
      <t>Рентабельність EBITDA</t>
    </r>
    <r>
      <rPr>
        <sz val="10"/>
        <rFont val="Arial"/>
        <family val="2"/>
        <charset val="204"/>
      </rPr>
      <t xml:space="preserve">
(EBITDA, рядок 8040 / чистий дохід від реалізації продукції (товарів, робіт, послуг), рядок 8010) х 100, %</t>
    </r>
  </si>
  <si>
    <r>
      <rPr>
        <b/>
        <sz val="10"/>
        <rFont val="Arial"/>
        <family val="2"/>
        <charset val="204"/>
      </rPr>
      <t>Рентабельність діяльності</t>
    </r>
    <r>
      <rPr>
        <sz val="10"/>
        <rFont val="Arial"/>
        <family val="2"/>
        <charset val="204"/>
      </rPr>
      <t xml:space="preserve">
(чистий фінансовий результат, рядок 8050 / чистий дохід від реалізації продукції (товарів, робіт, послуг), рядок 8010) х 100, %</t>
    </r>
  </si>
  <si>
    <r>
      <rPr>
        <b/>
        <sz val="10"/>
        <rFont val="Arial"/>
        <family val="2"/>
        <charset val="204"/>
      </rPr>
      <t>Коефіцієнт фінансової стійкості</t>
    </r>
    <r>
      <rPr>
        <sz val="10"/>
        <rFont val="Arial"/>
        <family val="2"/>
        <charset val="204"/>
      </rPr>
      <t xml:space="preserve">
(власний капітал, рядок 7030 / (довгострокові зобов'язання, рядок 9020 + поточні зобов'язання, рядок 9030))</t>
    </r>
  </si>
  <si>
    <r>
      <rPr>
        <b/>
        <sz val="10"/>
        <rFont val="Arial"/>
        <family val="2"/>
        <charset val="204"/>
      </rPr>
      <t>Коефіцієнт зносу основних засобів</t>
    </r>
    <r>
      <rPr>
        <sz val="10"/>
        <rFont val="Arial"/>
        <family val="2"/>
        <charset val="204"/>
      </rPr>
      <t xml:space="preserve"> 
(сума зносу, рядок 7012 / первісна вартість основних засобів, рядок 7011)</t>
    </r>
  </si>
  <si>
    <t xml:space="preserve">Власне ім'я ПРІЗВИЩЕ </t>
  </si>
  <si>
    <r>
      <t xml:space="preserve">          </t>
    </r>
    <r>
      <rPr>
        <sz val="11"/>
        <rFont val="Arial"/>
        <family val="2"/>
        <charset val="204"/>
      </rPr>
      <t>(підпис)</t>
    </r>
  </si>
  <si>
    <r>
      <t xml:space="preserve">         </t>
    </r>
    <r>
      <rPr>
        <sz val="11"/>
        <rFont val="Arial"/>
        <family val="2"/>
        <charset val="204"/>
      </rPr>
      <t xml:space="preserve"> (підпис)</t>
    </r>
  </si>
  <si>
    <r>
      <t xml:space="preserve">        </t>
    </r>
    <r>
      <rPr>
        <sz val="11"/>
        <rFont val="Arial"/>
        <family val="2"/>
        <charset val="204"/>
      </rPr>
      <t xml:space="preserve">  (підпис)</t>
    </r>
  </si>
  <si>
    <t>Планові показники минулого року</t>
  </si>
  <si>
    <t>План
минулого року</t>
  </si>
  <si>
    <t>Таблиця 2.1. Фінансовий план комунального підприємства
 „Назва” на _________ рік</t>
  </si>
  <si>
    <t xml:space="preserve">
План
минулого року</t>
  </si>
  <si>
    <t xml:space="preserve">
Факт минулого року</t>
  </si>
  <si>
    <t xml:space="preserve">ПОГОДЖЕНО </t>
  </si>
  <si>
    <t xml:space="preserve">ЗАТВЕРДЖЕНО  </t>
  </si>
  <si>
    <t>"_____"  _______________ 20____р. ______________________________</t>
  </si>
  <si>
    <t>Рік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</si>
  <si>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</si>
  <si>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</si>
  <si>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</si>
  <si>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</si>
  <si>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</si>
  <si>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</si>
  <si>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</si>
  <si>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</si>
  <si>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</si>
  <si>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</si>
  <si>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</si>
  <si>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</si>
  <si>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</si>
  <si>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тис. грн</t>
  </si>
  <si>
    <t>Форма власності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</si>
  <si>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</si>
  <si>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</si>
  <si>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</si>
  <si>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"___"  ____________ 20____р. ____________________</t>
  </si>
  <si>
    <t>1.1.</t>
  </si>
  <si>
    <t>1.2.</t>
  </si>
  <si>
    <t>1.3.</t>
  </si>
  <si>
    <t>1.4.</t>
  </si>
  <si>
    <t>1.5.</t>
  </si>
  <si>
    <t>2.2.</t>
  </si>
  <si>
    <t>2.3.</t>
  </si>
  <si>
    <t>2.4.</t>
  </si>
  <si>
    <t>2.5.</t>
  </si>
  <si>
    <t>2.1.</t>
  </si>
  <si>
    <t>3.3.</t>
  </si>
  <si>
    <t>3.2.</t>
  </si>
  <si>
    <t>3.4.</t>
  </si>
  <si>
    <t>3.5.</t>
  </si>
  <si>
    <t>3.1.</t>
  </si>
  <si>
    <t>Фінансовий план
планового
року</t>
  </si>
  <si>
    <t>Фінансовий план
поточного
року</t>
  </si>
  <si>
    <t xml:space="preserve">Прізвище та власне ім'я керівника  </t>
  </si>
  <si>
    <t>(посада, власне ім'я та ПРІЗВИЩЕ 
керівника уповноваженого органу)</t>
  </si>
  <si>
    <t>(посада, власне ім'я та ПРІЗВИЩЕ
 керівника уповноваженого органу)</t>
  </si>
  <si>
    <t xml:space="preserve">      Затверджено</t>
  </si>
  <si>
    <t>Чер вень</t>
  </si>
  <si>
    <t>Ли пень</t>
  </si>
  <si>
    <t>Жов тень</t>
  </si>
  <si>
    <t>Гру-день</t>
  </si>
  <si>
    <t>Кві-тень</t>
  </si>
  <si>
    <t>Сер пень</t>
  </si>
  <si>
    <t>М. П.         (дата)                                (підпис)</t>
  </si>
  <si>
    <r>
      <t xml:space="preserve">              </t>
    </r>
    <r>
      <rPr>
        <sz val="11"/>
        <rFont val="Arial"/>
        <family val="2"/>
        <charset val="204"/>
      </rPr>
      <t>(підпис)</t>
    </r>
  </si>
  <si>
    <t xml:space="preserve"> Бухгалтер</t>
  </si>
  <si>
    <t>М. П.               (дата)                                           (підпис)</t>
  </si>
  <si>
    <t>(посада, власне ім'я та ПРІЗВИЩЕ керівника органу, 
який погодив фінансовий план)</t>
  </si>
  <si>
    <t xml:space="preserve">         Додаток 2</t>
  </si>
  <si>
    <t>рішенням сесії</t>
  </si>
  <si>
    <t>Таблиця 2.2. Рух коштів  за 2026 рік по КП "Ринок "Прикарпаття"</t>
  </si>
  <si>
    <t>сміття</t>
  </si>
  <si>
    <t>UA 46020030020056516</t>
  </si>
  <si>
    <t>47.82</t>
  </si>
  <si>
    <t>КП " Ринок "Прикарпаття"</t>
  </si>
  <si>
    <t>Комунальне підприємство</t>
  </si>
  <si>
    <t>Роздрібна торгівля з лотків і на ринках текстильними виробами,одягом і взуттям</t>
  </si>
  <si>
    <t>Україна ,Львівська обл. Дрогобицикий район , м. Стебник, вул.Грушевського ,буд 2-А</t>
  </si>
  <si>
    <t>Надорожняк Наталія</t>
  </si>
  <si>
    <t>Інші оплати (деритаризація,ослуговування КА)</t>
  </si>
  <si>
    <t>Таблиця 2.4. Розрахунки з бюджетом
комунального підприємства „Назва” на 2026 рік</t>
  </si>
  <si>
    <t>Таблиця 2.7. Показники фінансового стану
комунального підприємства „Ринок Прикарпаття” на 2026 рік</t>
  </si>
  <si>
    <t>ФІНАНСОВИЙ ПЛАН 
 НА 2026 рік</t>
  </si>
  <si>
    <t>Таблиця 2.6. Коефіцієнтний аналіз
комунального підприємства „Ринок " Прикарпаття” на 2026рік</t>
  </si>
  <si>
    <t>Дохід</t>
  </si>
  <si>
    <t>тис.грн.</t>
  </si>
  <si>
    <t>Таблиця 2.3. Показники ефективності фінансово-господарської діяльності 
комунального підприємства „Ринок "Прикарпаття” на 2026 рік</t>
  </si>
  <si>
    <t>Середня заробітня плата</t>
  </si>
  <si>
    <t xml:space="preserve"> тис.грн.</t>
  </si>
  <si>
    <t>Таблиця 2.5. Капітальні інвестиції
комунального підприємства" Ринок" Прикарпаття" на 2026 рік</t>
  </si>
  <si>
    <t>виготовлення технічної документації</t>
  </si>
  <si>
    <t>Наталія НАДОРОЖНЯК</t>
  </si>
  <si>
    <t>Перший заступник Роман БЕЙЗИК</t>
  </si>
  <si>
    <t xml:space="preserve">ПОГОДЖЕНО  </t>
  </si>
  <si>
    <t>Начальник фінансового управління Оксана САВРАН</t>
  </si>
  <si>
    <t>Леся ЛАЗУНДА</t>
  </si>
  <si>
    <t>Начальник управління інвестицій та економ. Розвитку</t>
  </si>
  <si>
    <t>2026 № 136</t>
  </si>
  <si>
    <t>від 20.04.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</si>
</sst>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#,##0.0,"/>
    <numFmt numFmtId="166" formatCode="#,##0,"/>
    <numFmt numFmtId="167" formatCode="#,##0.0"/>
    <numFmt numFmtId="168" formatCode="_(* #,##0_);_(* \(#,##0\);_(* &quot;-&quot;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Arial Cyr"/>
      <family val="2"/>
      <charset val="204"/>
    </font>
    <font>
      <b/>
      <sz val="14"/>
      <name val="Arial"/>
      <family val="2"/>
      <charset val="204"/>
    </font>
    <font>
      <b/>
      <sz val="11"/>
      <color theme="1"/>
      <name val="Arial"/>
      <family val="2"/>
      <charset val="204"/>
    </font>
    <font>
      <sz val="13"/>
      <name val="Arial"/>
      <family val="2"/>
      <charset val="204"/>
    </font>
    <font>
      <b/>
      <sz val="10.5"/>
      <name val="Arial"/>
      <family val="2"/>
      <charset val="204"/>
    </font>
    <font>
      <b/>
      <sz val="16"/>
      <name val="Arial"/>
      <family val="2"/>
      <charset val="204"/>
    </font>
    <font>
      <i/>
      <sz val="12"/>
      <name val="Arial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4"/>
      <color rgb="FF000000"/>
      <name val="Arial Cyr"/>
    </font>
    <font>
      <sz val="16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0" fillId="0" borderId="0"/>
    <xf numFmtId="0" fontId="10" fillId="0" borderId="0"/>
    <xf numFmtId="0" fontId="4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2" borderId="0" applyNumberFormat="0" applyFill="0" applyAlignment="0">
      <alignment horizontal="center"/>
      <protection locked="0"/>
    </xf>
    <xf numFmtId="0" fontId="32" fillId="0" borderId="0"/>
  </cellStyleXfs>
  <cellXfs count="234">
    <xf numFmtId="0" fontId="0" fillId="0" borderId="0" xfId="0"/>
    <xf numFmtId="49" fontId="9" fillId="0" borderId="2" xfId="2" applyNumberFormat="1" applyFont="1" applyFill="1" applyBorder="1" applyAlignment="1">
      <alignment horizontal="left" vertical="center" wrapText="1"/>
    </xf>
    <xf numFmtId="2" fontId="7" fillId="0" borderId="2" xfId="2" applyNumberFormat="1" applyFont="1" applyFill="1" applyBorder="1" applyAlignment="1">
      <alignment horizontal="left" vertical="center" wrapText="1"/>
    </xf>
    <xf numFmtId="2" fontId="12" fillId="0" borderId="2" xfId="2" applyNumberFormat="1" applyFont="1" applyFill="1" applyBorder="1" applyAlignment="1">
      <alignment horizontal="left" vertical="center" wrapText="1"/>
    </xf>
    <xf numFmtId="167" fontId="8" fillId="0" borderId="0" xfId="0" applyNumberFormat="1" applyFont="1" applyFill="1" applyBorder="1" applyAlignment="1" applyProtection="1">
      <alignment horizontal="center" vertical="center"/>
      <protection locked="0"/>
    </xf>
    <xf numFmtId="167" fontId="9" fillId="0" borderId="2" xfId="0" applyNumberFormat="1" applyFont="1" applyFill="1" applyBorder="1" applyAlignment="1">
      <alignment vertical="center" wrapText="1"/>
    </xf>
    <xf numFmtId="167" fontId="13" fillId="0" borderId="0" xfId="0" applyNumberFormat="1" applyFont="1" applyFill="1" applyBorder="1" applyAlignment="1">
      <alignment horizontal="left" vertical="center" wrapText="1"/>
    </xf>
    <xf numFmtId="167" fontId="9" fillId="0" borderId="0" xfId="0" applyNumberFormat="1" applyFont="1" applyFill="1" applyBorder="1" applyAlignment="1">
      <alignment horizontal="center" vertical="center"/>
    </xf>
    <xf numFmtId="167" fontId="13" fillId="0" borderId="0" xfId="5" applyNumberFormat="1" applyFont="1" applyFill="1" applyBorder="1" applyAlignment="1" applyProtection="1">
      <alignment horizontal="right"/>
      <protection locked="0"/>
    </xf>
    <xf numFmtId="167" fontId="13" fillId="0" borderId="0" xfId="0" applyNumberFormat="1" applyFont="1" applyFill="1" applyBorder="1" applyAlignment="1" applyProtection="1">
      <alignment horizontal="right"/>
      <protection locked="0"/>
    </xf>
    <xf numFmtId="168" fontId="15" fillId="0" borderId="2" xfId="0" applyNumberFormat="1" applyFont="1" applyFill="1" applyBorder="1" applyAlignment="1">
      <alignment horizontal="center" vertical="center" wrapText="1"/>
    </xf>
    <xf numFmtId="0" fontId="7" fillId="0" borderId="2" xfId="8" applyFont="1" applyFill="1" applyBorder="1" applyAlignment="1">
      <alignment horizontal="left" vertical="center" wrapText="1"/>
    </xf>
    <xf numFmtId="0" fontId="8" fillId="0" borderId="2" xfId="8" applyFont="1" applyFill="1" applyBorder="1" applyAlignment="1">
      <alignment horizontal="left" vertical="center" wrapText="1"/>
    </xf>
    <xf numFmtId="0" fontId="7" fillId="0" borderId="2" xfId="9" applyFont="1" applyFill="1" applyBorder="1" applyAlignment="1">
      <alignment horizontal="left" vertical="center" wrapText="1"/>
    </xf>
    <xf numFmtId="0" fontId="13" fillId="0" borderId="2" xfId="8" applyFont="1" applyFill="1" applyBorder="1" applyAlignment="1">
      <alignment horizontal="left" vertical="center" wrapText="1"/>
    </xf>
    <xf numFmtId="0" fontId="7" fillId="0" borderId="0" xfId="8" applyFont="1" applyFill="1"/>
    <xf numFmtId="49" fontId="9" fillId="0" borderId="2" xfId="0" applyNumberFormat="1" applyFont="1" applyFill="1" applyBorder="1" applyAlignment="1">
      <alignment horizontal="center" vertical="center" wrapText="1"/>
    </xf>
    <xf numFmtId="167" fontId="13" fillId="0" borderId="2" xfId="0" applyNumberFormat="1" applyFont="1" applyFill="1" applyBorder="1" applyAlignment="1" applyProtection="1">
      <alignment horizontal="right"/>
      <protection locked="0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/>
    <xf numFmtId="167" fontId="7" fillId="0" borderId="2" xfId="0" applyNumberFormat="1" applyFont="1" applyFill="1" applyBorder="1" applyAlignment="1">
      <alignment vertical="center" wrapText="1"/>
    </xf>
    <xf numFmtId="167" fontId="17" fillId="0" borderId="2" xfId="0" applyNumberFormat="1" applyFont="1" applyFill="1" applyBorder="1" applyAlignment="1">
      <alignment vertical="center" wrapText="1"/>
    </xf>
    <xf numFmtId="167" fontId="15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8" fillId="0" borderId="2" xfId="0" applyNumberFormat="1" applyFont="1" applyFill="1" applyBorder="1" applyAlignment="1" applyProtection="1">
      <alignment horizontal="right"/>
    </xf>
    <xf numFmtId="167" fontId="7" fillId="0" borderId="2" xfId="11" applyNumberFormat="1" applyFont="1" applyFill="1" applyBorder="1" applyAlignment="1" applyProtection="1">
      <alignment horizontal="right"/>
      <protection locked="0"/>
    </xf>
    <xf numFmtId="167" fontId="7" fillId="0" borderId="2" xfId="0" applyNumberFormat="1" applyFont="1" applyFill="1" applyBorder="1" applyAlignment="1">
      <alignment horizontal="left" vertical="center" wrapText="1" indent="1"/>
    </xf>
    <xf numFmtId="3" fontId="8" fillId="0" borderId="2" xfId="1" applyNumberFormat="1" applyFont="1" applyFill="1" applyBorder="1" applyAlignment="1">
      <alignment horizontal="right" wrapText="1"/>
    </xf>
    <xf numFmtId="167" fontId="8" fillId="0" borderId="2" xfId="0" applyNumberFormat="1" applyFont="1" applyFill="1" applyBorder="1" applyAlignment="1" applyProtection="1">
      <alignment horizontal="left"/>
    </xf>
    <xf numFmtId="167" fontId="7" fillId="0" borderId="2" xfId="1" applyNumberFormat="1" applyFont="1" applyFill="1" applyBorder="1" applyAlignment="1" applyProtection="1">
      <alignment horizontal="right" wrapText="1"/>
      <protection locked="0"/>
    </xf>
    <xf numFmtId="3" fontId="7" fillId="0" borderId="2" xfId="1" applyNumberFormat="1" applyFont="1" applyFill="1" applyBorder="1" applyAlignment="1" applyProtection="1">
      <alignment horizontal="right" wrapText="1"/>
      <protection locked="0"/>
    </xf>
    <xf numFmtId="3" fontId="7" fillId="0" borderId="2" xfId="1" applyNumberFormat="1" applyFont="1" applyFill="1" applyBorder="1" applyAlignment="1">
      <alignment horizontal="right" wrapText="1"/>
    </xf>
    <xf numFmtId="2" fontId="11" fillId="0" borderId="2" xfId="2" applyNumberFormat="1" applyFont="1" applyFill="1" applyBorder="1" applyAlignment="1">
      <alignment vertical="center" wrapText="1"/>
    </xf>
    <xf numFmtId="0" fontId="6" fillId="0" borderId="0" xfId="0" applyFont="1" applyFill="1" applyAlignment="1">
      <alignment wrapText="1"/>
    </xf>
    <xf numFmtId="167" fontId="5" fillId="0" borderId="2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 vertical="top"/>
    </xf>
    <xf numFmtId="167" fontId="7" fillId="0" borderId="0" xfId="0" applyNumberFormat="1" applyFont="1" applyFill="1" applyBorder="1" applyAlignment="1">
      <alignment horizontal="left" vertical="center" wrapText="1" indent="1"/>
    </xf>
    <xf numFmtId="49" fontId="7" fillId="0" borderId="0" xfId="0" applyNumberFormat="1" applyFont="1" applyFill="1" applyBorder="1" applyAlignment="1">
      <alignment horizontal="center" vertical="center" wrapText="1"/>
    </xf>
    <xf numFmtId="167" fontId="8" fillId="0" borderId="0" xfId="0" applyNumberFormat="1" applyFont="1" applyFill="1" applyBorder="1" applyAlignment="1" applyProtection="1">
      <alignment horizontal="right"/>
    </xf>
    <xf numFmtId="167" fontId="7" fillId="0" borderId="0" xfId="11" applyNumberFormat="1" applyFont="1" applyFill="1" applyBorder="1" applyAlignment="1" applyProtection="1">
      <alignment horizontal="right"/>
      <protection locked="0"/>
    </xf>
    <xf numFmtId="0" fontId="21" fillId="0" borderId="0" xfId="0" applyFont="1" applyFill="1"/>
    <xf numFmtId="167" fontId="7" fillId="0" borderId="2" xfId="0" applyNumberFormat="1" applyFont="1" applyFill="1" applyBorder="1" applyAlignment="1">
      <alignment horizontal="left" vertical="center" wrapText="1"/>
    </xf>
    <xf numFmtId="167" fontId="8" fillId="0" borderId="2" xfId="0" applyNumberFormat="1" applyFont="1" applyFill="1" applyBorder="1" applyAlignment="1">
      <alignment vertical="center" wrapText="1"/>
    </xf>
    <xf numFmtId="167" fontId="8" fillId="0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67" fontId="10" fillId="0" borderId="2" xfId="0" applyNumberFormat="1" applyFont="1" applyFill="1" applyBorder="1" applyAlignment="1" applyProtection="1">
      <alignment horizontal="right" wrapText="1"/>
      <protection locked="0"/>
    </xf>
    <xf numFmtId="167" fontId="5" fillId="0" borderId="2" xfId="0" applyNumberFormat="1" applyFont="1" applyFill="1" applyBorder="1" applyAlignment="1">
      <alignment horizontal="right" wrapText="1"/>
    </xf>
    <xf numFmtId="167" fontId="5" fillId="0" borderId="2" xfId="0" applyNumberFormat="1" applyFont="1" applyFill="1" applyBorder="1" applyAlignment="1" applyProtection="1">
      <alignment horizontal="right" wrapText="1"/>
      <protection locked="0"/>
    </xf>
    <xf numFmtId="16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167" fontId="13" fillId="0" borderId="2" xfId="5" applyNumberFormat="1" applyFont="1" applyFill="1" applyBorder="1" applyAlignment="1" applyProtection="1">
      <alignment wrapText="1"/>
      <protection locked="0"/>
    </xf>
    <xf numFmtId="167" fontId="13" fillId="0" borderId="2" xfId="0" applyNumberFormat="1" applyFont="1" applyFill="1" applyBorder="1" applyAlignment="1" applyProtection="1">
      <alignment wrapText="1"/>
      <protection locked="0"/>
    </xf>
    <xf numFmtId="167" fontId="13" fillId="0" borderId="2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top" indent="3"/>
    </xf>
    <xf numFmtId="0" fontId="15" fillId="0" borderId="0" xfId="0" applyFont="1" applyFill="1" applyBorder="1" applyAlignment="1">
      <alignment horizontal="left" vertical="top" indent="2"/>
    </xf>
    <xf numFmtId="0" fontId="17" fillId="0" borderId="0" xfId="0" applyFont="1" applyFill="1" applyBorder="1" applyAlignment="1">
      <alignment horizontal="left" wrapText="1"/>
    </xf>
    <xf numFmtId="0" fontId="25" fillId="0" borderId="0" xfId="7" applyFont="1" applyFill="1" applyBorder="1" applyAlignment="1">
      <alignment vertical="center"/>
    </xf>
    <xf numFmtId="0" fontId="25" fillId="0" borderId="0" xfId="7" applyFont="1" applyFill="1" applyBorder="1" applyAlignment="1">
      <alignment horizontal="right" vertical="center"/>
    </xf>
    <xf numFmtId="0" fontId="25" fillId="0" borderId="0" xfId="7" applyFont="1" applyFill="1" applyBorder="1" applyAlignment="1">
      <alignment horizontal="center" vertical="center"/>
    </xf>
    <xf numFmtId="0" fontId="25" fillId="0" borderId="0" xfId="7" applyFont="1" applyFill="1" applyBorder="1" applyAlignment="1">
      <alignment horizontal="left" vertical="center"/>
    </xf>
    <xf numFmtId="0" fontId="25" fillId="0" borderId="0" xfId="7" applyFont="1" applyFill="1" applyAlignment="1">
      <alignment horizontal="left" vertical="center"/>
    </xf>
    <xf numFmtId="0" fontId="25" fillId="0" borderId="0" xfId="7" applyFont="1" applyFill="1" applyAlignment="1">
      <alignment horizontal="center" vertical="center"/>
    </xf>
    <xf numFmtId="0" fontId="28" fillId="0" borderId="0" xfId="7" applyFont="1" applyFill="1" applyBorder="1" applyAlignment="1">
      <alignment horizontal="center" vertical="center"/>
    </xf>
    <xf numFmtId="0" fontId="29" fillId="0" borderId="0" xfId="7" applyFont="1" applyFill="1" applyAlignment="1">
      <alignment horizontal="left" vertical="center"/>
    </xf>
    <xf numFmtId="0" fontId="25" fillId="0" borderId="4" xfId="7" applyFont="1" applyFill="1" applyBorder="1" applyAlignment="1">
      <alignment vertical="center"/>
    </xf>
    <xf numFmtId="0" fontId="25" fillId="0" borderId="5" xfId="7" applyFont="1" applyFill="1" applyBorder="1" applyAlignment="1">
      <alignment vertical="center"/>
    </xf>
    <xf numFmtId="0" fontId="25" fillId="0" borderId="6" xfId="7" applyFont="1" applyFill="1" applyBorder="1" applyAlignment="1">
      <alignment vertical="center"/>
    </xf>
    <xf numFmtId="0" fontId="25" fillId="0" borderId="2" xfId="7" applyFont="1" applyFill="1" applyBorder="1" applyAlignment="1">
      <alignment horizontal="left" vertical="center"/>
    </xf>
    <xf numFmtId="0" fontId="25" fillId="0" borderId="2" xfId="7" applyFont="1" applyFill="1" applyBorder="1" applyAlignment="1">
      <alignment horizontal="center" vertical="center"/>
    </xf>
    <xf numFmtId="0" fontId="25" fillId="0" borderId="4" xfId="7" applyFont="1" applyFill="1" applyBorder="1" applyAlignment="1">
      <alignment horizontal="left" vertical="center" wrapText="1"/>
    </xf>
    <xf numFmtId="0" fontId="25" fillId="0" borderId="5" xfId="7" applyFont="1" applyFill="1" applyBorder="1" applyAlignment="1">
      <alignment vertical="center" wrapText="1"/>
    </xf>
    <xf numFmtId="0" fontId="25" fillId="0" borderId="6" xfId="7" applyFont="1" applyFill="1" applyBorder="1" applyAlignment="1">
      <alignment vertical="center" wrapText="1"/>
    </xf>
    <xf numFmtId="0" fontId="25" fillId="0" borderId="2" xfId="7" applyFont="1" applyFill="1" applyBorder="1" applyAlignment="1">
      <alignment vertical="center"/>
    </xf>
    <xf numFmtId="0" fontId="25" fillId="0" borderId="8" xfId="7" applyFont="1" applyFill="1" applyBorder="1" applyAlignment="1">
      <alignment vertical="center" wrapText="1"/>
    </xf>
    <xf numFmtId="0" fontId="25" fillId="0" borderId="3" xfId="7" applyFont="1" applyFill="1" applyBorder="1" applyAlignment="1">
      <alignment vertical="center"/>
    </xf>
    <xf numFmtId="0" fontId="25" fillId="0" borderId="2" xfId="7" applyFont="1" applyFill="1" applyBorder="1" applyAlignment="1">
      <alignment vertical="center" wrapText="1"/>
    </xf>
    <xf numFmtId="0" fontId="30" fillId="0" borderId="0" xfId="7" applyFont="1" applyFill="1" applyBorder="1" applyAlignment="1">
      <alignment horizontal="center" vertical="center"/>
    </xf>
    <xf numFmtId="0" fontId="25" fillId="0" borderId="0" xfId="7" applyFont="1" applyFill="1" applyBorder="1" applyAlignment="1">
      <alignment vertical="center" wrapText="1"/>
    </xf>
    <xf numFmtId="0" fontId="27" fillId="0" borderId="7" xfId="7" applyFont="1" applyFill="1" applyBorder="1" applyAlignment="1">
      <alignment horizontal="center" vertical="top" wrapText="1"/>
    </xf>
    <xf numFmtId="0" fontId="25" fillId="0" borderId="0" xfId="7" applyFont="1" applyFill="1" applyBorder="1" applyAlignment="1">
      <alignment horizontal="center" vertical="center"/>
    </xf>
    <xf numFmtId="0" fontId="27" fillId="0" borderId="7" xfId="7" applyFont="1" applyFill="1" applyBorder="1" applyAlignment="1">
      <alignment vertical="top"/>
    </xf>
    <xf numFmtId="0" fontId="27" fillId="0" borderId="0" xfId="7" applyFont="1" applyFill="1" applyBorder="1" applyAlignment="1">
      <alignment vertical="top"/>
    </xf>
    <xf numFmtId="0" fontId="25" fillId="0" borderId="0" xfId="7" applyFont="1" applyFill="1" applyBorder="1" applyAlignment="1">
      <alignment horizontal="center" vertical="center"/>
    </xf>
    <xf numFmtId="167" fontId="15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167" fontId="10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wrapText="1" indent="2"/>
    </xf>
    <xf numFmtId="0" fontId="14" fillId="0" borderId="0" xfId="0" applyFont="1" applyFill="1"/>
    <xf numFmtId="164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2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164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164" fontId="7" fillId="0" borderId="2" xfId="2" applyNumberFormat="1" applyFont="1" applyFill="1" applyBorder="1" applyAlignment="1">
      <alignment horizontal="center" vertical="center" wrapText="1"/>
    </xf>
    <xf numFmtId="2" fontId="8" fillId="0" borderId="2" xfId="2" applyNumberFormat="1" applyFont="1" applyFill="1" applyBorder="1" applyAlignment="1">
      <alignment horizontal="left" vertical="center" wrapText="1"/>
    </xf>
    <xf numFmtId="2" fontId="9" fillId="0" borderId="2" xfId="2" applyNumberFormat="1" applyFont="1" applyFill="1" applyBorder="1" applyAlignment="1">
      <alignment horizontal="left" vertical="center" wrapText="1"/>
    </xf>
    <xf numFmtId="165" fontId="8" fillId="0" borderId="2" xfId="1" applyNumberFormat="1" applyFont="1" applyFill="1" applyBorder="1" applyAlignment="1" applyProtection="1">
      <alignment horizontal="right" vertical="center" wrapText="1"/>
      <protection locked="0"/>
    </xf>
    <xf numFmtId="166" fontId="8" fillId="0" borderId="2" xfId="1" applyNumberFormat="1" applyFont="1" applyFill="1" applyBorder="1" applyAlignment="1" applyProtection="1">
      <alignment horizontal="right" vertical="center" wrapText="1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0" borderId="2" xfId="3" applyNumberFormat="1" applyFont="1" applyFill="1" applyBorder="1" applyAlignment="1" applyProtection="1">
      <alignment horizontal="center" wrapText="1"/>
      <protection locked="0"/>
    </xf>
    <xf numFmtId="3" fontId="3" fillId="0" borderId="2" xfId="0" applyNumberFormat="1" applyFont="1" applyFill="1" applyBorder="1" applyAlignment="1">
      <alignment horizontal="right" wrapText="1"/>
    </xf>
    <xf numFmtId="3" fontId="8" fillId="0" borderId="2" xfId="1" applyNumberFormat="1" applyFont="1" applyFill="1" applyBorder="1" applyAlignment="1" applyProtection="1">
      <alignment horizontal="right" wrapText="1"/>
      <protection locked="0"/>
    </xf>
    <xf numFmtId="3" fontId="8" fillId="0" borderId="2" xfId="2" applyNumberFormat="1" applyFont="1" applyFill="1" applyBorder="1" applyAlignment="1">
      <alignment horizontal="left" wrapText="1"/>
    </xf>
    <xf numFmtId="0" fontId="7" fillId="0" borderId="2" xfId="3" applyFont="1" applyFill="1" applyBorder="1" applyAlignment="1" applyProtection="1">
      <alignment horizontal="center" vertical="center" wrapText="1"/>
      <protection locked="0"/>
    </xf>
    <xf numFmtId="1" fontId="8" fillId="0" borderId="2" xfId="2" applyNumberFormat="1" applyFont="1" applyFill="1" applyBorder="1" applyAlignment="1">
      <alignment horizontal="center" wrapText="1"/>
    </xf>
    <xf numFmtId="49" fontId="9" fillId="0" borderId="2" xfId="2" applyNumberFormat="1" applyFont="1" applyFill="1" applyBorder="1" applyAlignment="1">
      <alignment horizontal="left" wrapText="1"/>
    </xf>
    <xf numFmtId="3" fontId="9" fillId="0" borderId="2" xfId="1" applyNumberFormat="1" applyFont="1" applyFill="1" applyBorder="1" applyAlignment="1">
      <alignment horizontal="right" wrapText="1"/>
    </xf>
    <xf numFmtId="3" fontId="9" fillId="0" borderId="2" xfId="2" applyNumberFormat="1" applyFont="1" applyFill="1" applyBorder="1" applyAlignment="1">
      <alignment horizontal="left" wrapText="1"/>
    </xf>
    <xf numFmtId="2" fontId="7" fillId="0" borderId="2" xfId="2" applyNumberFormat="1" applyFont="1" applyFill="1" applyBorder="1" applyAlignment="1">
      <alignment vertical="center" wrapText="1"/>
    </xf>
    <xf numFmtId="2" fontId="10" fillId="0" borderId="2" xfId="2" applyNumberFormat="1" applyFont="1" applyFill="1" applyBorder="1" applyAlignment="1">
      <alignment horizontal="left" vertical="center" wrapText="1" indent="1"/>
    </xf>
    <xf numFmtId="3" fontId="7" fillId="0" borderId="2" xfId="2" applyNumberFormat="1" applyFont="1" applyFill="1" applyBorder="1" applyAlignment="1">
      <alignment horizontal="left" wrapText="1"/>
    </xf>
    <xf numFmtId="2" fontId="13" fillId="0" borderId="2" xfId="2" applyNumberFormat="1" applyFont="1" applyFill="1" applyBorder="1" applyAlignment="1">
      <alignment horizontal="left" vertical="center" wrapText="1" indent="1"/>
    </xf>
    <xf numFmtId="3" fontId="7" fillId="0" borderId="2" xfId="2" applyNumberFormat="1" applyFont="1" applyFill="1" applyBorder="1" applyAlignment="1">
      <alignment wrapText="1"/>
    </xf>
    <xf numFmtId="2" fontId="7" fillId="0" borderId="2" xfId="2" applyNumberFormat="1" applyFont="1" applyFill="1" applyBorder="1" applyAlignment="1">
      <alignment horizontal="right" vertical="center" wrapText="1"/>
    </xf>
    <xf numFmtId="0" fontId="19" fillId="0" borderId="2" xfId="3" applyNumberFormat="1" applyFont="1" applyFill="1" applyBorder="1" applyAlignment="1" applyProtection="1">
      <alignment horizontal="left" vertical="center" wrapText="1"/>
      <protection locked="0"/>
    </xf>
    <xf numFmtId="2" fontId="8" fillId="0" borderId="2" xfId="0" applyNumberFormat="1" applyFont="1" applyFill="1" applyBorder="1" applyAlignment="1">
      <alignment wrapText="1"/>
    </xf>
    <xf numFmtId="0" fontId="3" fillId="0" borderId="0" xfId="0" applyFont="1" applyFill="1"/>
    <xf numFmtId="1" fontId="9" fillId="0" borderId="2" xfId="2" applyNumberFormat="1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/>
    </xf>
    <xf numFmtId="0" fontId="8" fillId="0" borderId="2" xfId="8" applyFont="1" applyFill="1" applyBorder="1" applyAlignment="1">
      <alignment horizontal="right" vertical="center"/>
    </xf>
    <xf numFmtId="167" fontId="9" fillId="0" borderId="2" xfId="0" applyNumberFormat="1" applyFont="1" applyFill="1" applyBorder="1" applyAlignment="1">
      <alignment horizontal="right" vertical="center"/>
    </xf>
    <xf numFmtId="0" fontId="5" fillId="0" borderId="2" xfId="8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 wrapText="1"/>
    </xf>
    <xf numFmtId="0" fontId="13" fillId="0" borderId="2" xfId="8" applyFont="1" applyFill="1" applyBorder="1" applyAlignment="1">
      <alignment horizontal="center" vertical="center"/>
    </xf>
    <xf numFmtId="0" fontId="10" fillId="0" borderId="0" xfId="8" applyFont="1" applyFill="1"/>
    <xf numFmtId="0" fontId="7" fillId="0" borderId="2" xfId="8" applyFont="1" applyFill="1" applyBorder="1" applyAlignment="1">
      <alignment horizontal="center" vertical="center"/>
    </xf>
    <xf numFmtId="167" fontId="7" fillId="0" borderId="2" xfId="8" applyNumberFormat="1" applyFont="1" applyFill="1" applyBorder="1" applyAlignment="1">
      <alignment vertical="center"/>
    </xf>
    <xf numFmtId="167" fontId="7" fillId="0" borderId="2" xfId="9" applyNumberFormat="1" applyFont="1" applyFill="1" applyBorder="1" applyAlignment="1">
      <alignment vertical="center"/>
    </xf>
    <xf numFmtId="0" fontId="7" fillId="0" borderId="0" xfId="9" applyFont="1" applyFill="1"/>
    <xf numFmtId="167" fontId="8" fillId="0" borderId="2" xfId="8" applyNumberFormat="1" applyFont="1" applyFill="1" applyBorder="1" applyAlignment="1">
      <alignment vertical="center"/>
    </xf>
    <xf numFmtId="0" fontId="8" fillId="0" borderId="0" xfId="8" applyFont="1" applyFill="1"/>
    <xf numFmtId="0" fontId="9" fillId="0" borderId="2" xfId="0" applyFont="1" applyFill="1" applyBorder="1" applyAlignment="1">
      <alignment horizontal="center" vertical="center"/>
    </xf>
    <xf numFmtId="1" fontId="7" fillId="0" borderId="2" xfId="2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167" fontId="18" fillId="0" borderId="2" xfId="0" applyNumberFormat="1" applyFont="1" applyFill="1" applyBorder="1" applyAlignment="1">
      <alignment horizontal="right" wrapText="1"/>
    </xf>
    <xf numFmtId="167" fontId="9" fillId="0" borderId="2" xfId="0" applyNumberFormat="1" applyFont="1" applyFill="1" applyBorder="1" applyAlignment="1">
      <alignment horizontal="right" wrapText="1"/>
    </xf>
    <xf numFmtId="167" fontId="8" fillId="0" borderId="2" xfId="1" applyNumberFormat="1" applyFont="1" applyFill="1" applyBorder="1" applyAlignment="1">
      <alignment horizontal="right" wrapText="1"/>
    </xf>
    <xf numFmtId="0" fontId="14" fillId="0" borderId="0" xfId="0" applyFont="1" applyFill="1" applyAlignment="1">
      <alignment horizontal="left" indent="3"/>
    </xf>
    <xf numFmtId="167" fontId="8" fillId="0" borderId="2" xfId="1" applyNumberFormat="1" applyFont="1" applyFill="1" applyBorder="1" applyAlignment="1" applyProtection="1">
      <alignment horizontal="right" wrapText="1"/>
      <protection locked="0"/>
    </xf>
    <xf numFmtId="167" fontId="9" fillId="0" borderId="2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 wrapText="1"/>
    </xf>
    <xf numFmtId="0" fontId="14" fillId="0" borderId="0" xfId="0" applyFont="1" applyFill="1" applyAlignment="1">
      <alignment horizontal="left" indent="2"/>
    </xf>
    <xf numFmtId="0" fontId="5" fillId="0" borderId="2" xfId="3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8" fillId="0" borderId="2" xfId="8" applyFont="1" applyFill="1" applyBorder="1" applyAlignment="1">
      <alignment horizontal="left" vertical="center"/>
    </xf>
    <xf numFmtId="1" fontId="8" fillId="0" borderId="2" xfId="2" applyNumberFormat="1" applyFont="1" applyFill="1" applyBorder="1" applyAlignment="1">
      <alignment horizontal="center" vertical="center" wrapText="1"/>
    </xf>
    <xf numFmtId="164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wrapText="1"/>
    </xf>
    <xf numFmtId="164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7" applyFont="1" applyFill="1" applyBorder="1" applyAlignment="1">
      <alignment horizontal="center" vertical="center"/>
    </xf>
    <xf numFmtId="0" fontId="25" fillId="0" borderId="0" xfId="7" applyFont="1" applyFill="1" applyBorder="1" applyAlignment="1">
      <alignment horizontal="left" vertical="center"/>
    </xf>
    <xf numFmtId="0" fontId="7" fillId="0" borderId="0" xfId="0" applyFont="1" applyFill="1"/>
    <xf numFmtId="2" fontId="9" fillId="0" borderId="2" xfId="0" applyNumberFormat="1" applyFont="1" applyFill="1" applyBorder="1" applyAlignment="1">
      <alignment wrapText="1"/>
    </xf>
    <xf numFmtId="0" fontId="13" fillId="0" borderId="0" xfId="0" applyFont="1" applyFill="1"/>
    <xf numFmtId="1" fontId="7" fillId="0" borderId="0" xfId="0" applyNumberFormat="1" applyFont="1" applyFill="1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right" wrapText="1"/>
    </xf>
    <xf numFmtId="0" fontId="7" fillId="0" borderId="0" xfId="0" applyFont="1" applyFill="1" applyBorder="1" applyAlignment="1">
      <alignment wrapText="1"/>
    </xf>
    <xf numFmtId="0" fontId="13" fillId="0" borderId="0" xfId="0" applyFont="1" applyFill="1" applyAlignment="1">
      <alignment vertical="center"/>
    </xf>
    <xf numFmtId="3" fontId="7" fillId="0" borderId="2" xfId="0" applyNumberFormat="1" applyFont="1" applyFill="1" applyBorder="1" applyAlignment="1">
      <alignment horizontal="right" wrapText="1"/>
    </xf>
    <xf numFmtId="0" fontId="13" fillId="0" borderId="0" xfId="0" applyFont="1" applyFill="1" applyAlignment="1"/>
    <xf numFmtId="0" fontId="33" fillId="0" borderId="0" xfId="0" applyFont="1" applyAlignment="1">
      <alignment horizontal="left"/>
    </xf>
    <xf numFmtId="0" fontId="21" fillId="0" borderId="0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8" fillId="0" borderId="0" xfId="0" applyFont="1" applyFill="1" applyAlignment="1">
      <alignment wrapText="1"/>
    </xf>
    <xf numFmtId="167" fontId="8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/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 indent="3"/>
    </xf>
    <xf numFmtId="0" fontId="25" fillId="0" borderId="0" xfId="7" applyFont="1" applyFill="1" applyBorder="1" applyAlignment="1">
      <alignment horizontal="center" vertical="center"/>
    </xf>
    <xf numFmtId="0" fontId="27" fillId="0" borderId="0" xfId="7" applyFont="1" applyFill="1" applyBorder="1" applyAlignment="1">
      <alignment horizontal="center" vertical="top"/>
    </xf>
    <xf numFmtId="0" fontId="25" fillId="0" borderId="1" xfId="7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left" vertical="center"/>
    </xf>
    <xf numFmtId="0" fontId="25" fillId="0" borderId="0" xfId="7" applyFont="1" applyFill="1" applyAlignment="1">
      <alignment horizontal="left" vertical="center"/>
    </xf>
    <xf numFmtId="0" fontId="25" fillId="0" borderId="1" xfId="7" applyFont="1" applyFill="1" applyBorder="1" applyAlignment="1">
      <alignment horizontal="left" vertical="center" wrapText="1"/>
    </xf>
    <xf numFmtId="0" fontId="26" fillId="0" borderId="1" xfId="7" applyFont="1" applyFill="1" applyBorder="1" applyAlignment="1">
      <alignment horizontal="left" vertical="center" wrapText="1"/>
    </xf>
    <xf numFmtId="0" fontId="4" fillId="0" borderId="1" xfId="7" applyFill="1" applyBorder="1" applyAlignment="1">
      <alignment horizontal="left" vertical="center" wrapText="1"/>
    </xf>
    <xf numFmtId="0" fontId="25" fillId="0" borderId="0" xfId="7" applyFont="1" applyFill="1" applyBorder="1" applyAlignment="1">
      <alignment horizontal="left" vertical="center"/>
    </xf>
    <xf numFmtId="0" fontId="27" fillId="0" borderId="7" xfId="7" applyFont="1" applyFill="1" applyBorder="1" applyAlignment="1">
      <alignment horizontal="center" vertical="top" wrapText="1"/>
    </xf>
    <xf numFmtId="0" fontId="27" fillId="0" borderId="7" xfId="7" applyFont="1" applyFill="1" applyBorder="1" applyAlignment="1">
      <alignment horizontal="center" vertical="top"/>
    </xf>
    <xf numFmtId="0" fontId="27" fillId="0" borderId="7" xfId="7" applyFont="1" applyFill="1" applyBorder="1" applyAlignment="1">
      <alignment horizontal="center" vertical="center" wrapText="1"/>
    </xf>
    <xf numFmtId="0" fontId="27" fillId="0" borderId="7" xfId="7" applyFont="1" applyFill="1" applyBorder="1" applyAlignment="1">
      <alignment horizontal="center" vertical="center"/>
    </xf>
    <xf numFmtId="0" fontId="25" fillId="0" borderId="5" xfId="7" applyFont="1" applyFill="1" applyBorder="1" applyAlignment="1">
      <alignment horizontal="left" vertical="center" wrapText="1"/>
    </xf>
    <xf numFmtId="0" fontId="28" fillId="0" borderId="0" xfId="7" applyFont="1" applyFill="1" applyBorder="1" applyAlignment="1">
      <alignment horizontal="left" vertical="center" wrapText="1"/>
    </xf>
    <xf numFmtId="0" fontId="25" fillId="0" borderId="0" xfId="7" applyFont="1" applyFill="1" applyBorder="1" applyAlignment="1">
      <alignment horizontal="center" vertical="center"/>
    </xf>
    <xf numFmtId="0" fontId="27" fillId="0" borderId="7" xfId="7" applyFont="1" applyFill="1" applyBorder="1" applyAlignment="1">
      <alignment horizontal="left" vertical="top" wrapText="1"/>
    </xf>
    <xf numFmtId="0" fontId="27" fillId="0" borderId="7" xfId="7" applyFont="1" applyFill="1" applyBorder="1" applyAlignment="1">
      <alignment horizontal="left" vertical="top"/>
    </xf>
    <xf numFmtId="0" fontId="33" fillId="0" borderId="0" xfId="0" applyFont="1" applyAlignment="1">
      <alignment horizontal="left"/>
    </xf>
    <xf numFmtId="0" fontId="4" fillId="0" borderId="5" xfId="7" applyFill="1" applyBorder="1" applyAlignment="1">
      <alignment horizontal="left" vertical="center" wrapText="1"/>
    </xf>
    <xf numFmtId="0" fontId="4" fillId="0" borderId="6" xfId="7" applyFill="1" applyBorder="1" applyAlignment="1">
      <alignment horizontal="left" vertical="center" wrapText="1"/>
    </xf>
    <xf numFmtId="0" fontId="30" fillId="0" borderId="0" xfId="7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167" fontId="15" fillId="0" borderId="0" xfId="0" applyNumberFormat="1" applyFont="1" applyFill="1" applyBorder="1" applyAlignment="1">
      <alignment horizontal="center" wrapText="1"/>
    </xf>
    <xf numFmtId="2" fontId="20" fillId="0" borderId="2" xfId="2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" fontId="8" fillId="0" borderId="2" xfId="2" applyNumberFormat="1" applyFont="1" applyFill="1" applyBorder="1" applyAlignment="1">
      <alignment horizontal="center" vertical="center" wrapText="1"/>
    </xf>
    <xf numFmtId="2" fontId="8" fillId="0" borderId="2" xfId="2" applyNumberFormat="1" applyFont="1" applyFill="1" applyBorder="1" applyAlignment="1">
      <alignment horizontal="center" vertical="center" wrapText="1"/>
    </xf>
    <xf numFmtId="164" fontId="20" fillId="0" borderId="2" xfId="2" applyNumberFormat="1" applyFont="1" applyFill="1" applyBorder="1" applyAlignment="1">
      <alignment horizontal="center" vertical="center" wrapText="1"/>
    </xf>
    <xf numFmtId="0" fontId="20" fillId="0" borderId="2" xfId="3" applyNumberFormat="1" applyFont="1" applyFill="1" applyBorder="1" applyAlignment="1">
      <alignment horizontal="center" vertical="center" wrapText="1"/>
    </xf>
    <xf numFmtId="164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21" fillId="0" borderId="1" xfId="8" applyFont="1" applyFill="1" applyBorder="1" applyAlignment="1">
      <alignment horizontal="center" vertical="top"/>
    </xf>
    <xf numFmtId="0" fontId="15" fillId="0" borderId="0" xfId="0" applyFont="1" applyFill="1" applyAlignment="1">
      <alignment horizontal="left"/>
    </xf>
    <xf numFmtId="2" fontId="5" fillId="0" borderId="2" xfId="2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wrapText="1"/>
    </xf>
    <xf numFmtId="167" fontId="5" fillId="0" borderId="2" xfId="0" applyNumberFormat="1" applyFont="1" applyFill="1" applyBorder="1" applyAlignment="1">
      <alignment horizontal="center" vertical="center" wrapText="1"/>
    </xf>
    <xf numFmtId="164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164" fontId="5" fillId="0" borderId="2" xfId="2" applyNumberFormat="1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 vertical="top" wrapText="1"/>
    </xf>
    <xf numFmtId="167" fontId="7" fillId="0" borderId="2" xfId="0" applyNumberFormat="1" applyFont="1" applyFill="1" applyBorder="1" applyAlignment="1">
      <alignment horizontal="center" vertical="center" wrapText="1"/>
    </xf>
    <xf numFmtId="167" fontId="10" fillId="0" borderId="2" xfId="0" applyNumberFormat="1" applyFont="1" applyFill="1" applyBorder="1" applyAlignment="1">
      <alignment horizontal="center" vertical="center" wrapText="1"/>
    </xf>
    <xf numFmtId="167" fontId="21" fillId="0" borderId="1" xfId="0" applyNumberFormat="1" applyFont="1" applyFill="1" applyBorder="1" applyAlignment="1">
      <alignment horizontal="center" vertical="top" wrapText="1"/>
    </xf>
    <xf numFmtId="167" fontId="13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 indent="2"/>
    </xf>
    <xf numFmtId="167" fontId="15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167" fontId="15" fillId="0" borderId="1" xfId="0" applyNumberFormat="1" applyFont="1" applyFill="1" applyBorder="1" applyAlignment="1">
      <alignment horizontal="center" wrapText="1"/>
    </xf>
    <xf numFmtId="167" fontId="17" fillId="0" borderId="0" xfId="0" applyNumberFormat="1" applyFont="1" applyFill="1" applyBorder="1" applyAlignment="1">
      <alignment horizontal="center" vertical="top" wrapText="1"/>
    </xf>
    <xf numFmtId="167" fontId="17" fillId="0" borderId="0" xfId="0" applyNumberFormat="1" applyFont="1" applyFill="1" applyBorder="1" applyAlignment="1">
      <alignment horizontal="center" vertical="top"/>
    </xf>
    <xf numFmtId="167" fontId="9" fillId="0" borderId="2" xfId="0" applyNumberFormat="1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 wrapText="1"/>
    </xf>
    <xf numFmtId="167" fontId="8" fillId="0" borderId="5" xfId="0" applyNumberFormat="1" applyFont="1" applyFill="1" applyBorder="1" applyAlignment="1">
      <alignment horizontal="center" vertical="center" wrapText="1"/>
    </xf>
    <xf numFmtId="167" fontId="8" fillId="0" borderId="6" xfId="0" applyNumberFormat="1" applyFont="1" applyFill="1" applyBorder="1" applyAlignment="1">
      <alignment horizontal="center" vertical="center" wrapText="1"/>
    </xf>
    <xf numFmtId="167" fontId="12" fillId="0" borderId="4" xfId="0" applyNumberFormat="1" applyFont="1" applyFill="1" applyBorder="1" applyAlignment="1">
      <alignment horizontal="center" vertical="center" wrapText="1"/>
    </xf>
    <xf numFmtId="167" fontId="12" fillId="0" borderId="5" xfId="0" applyNumberFormat="1" applyFont="1" applyFill="1" applyBorder="1" applyAlignment="1">
      <alignment horizontal="center" vertical="center" wrapText="1"/>
    </xf>
    <xf numFmtId="167" fontId="12" fillId="0" borderId="6" xfId="0" applyNumberFormat="1" applyFont="1" applyFill="1" applyBorder="1" applyAlignment="1">
      <alignment horizontal="center" vertical="center" wrapText="1"/>
    </xf>
  </cellXfs>
  <cellStyles count="14">
    <cellStyle name="Normal_GSE DCF_Model_31_07_09 final" xfId="12"/>
    <cellStyle name="Звичайний" xfId="0" builtinId="0"/>
    <cellStyle name="Звичайний 2" xfId="2"/>
    <cellStyle name="Звичайний 2 56" xfId="3"/>
    <cellStyle name="Обычный 10" xfId="10"/>
    <cellStyle name="Обычный 11" xfId="11"/>
    <cellStyle name="Обычный 2" xfId="13"/>
    <cellStyle name="Обычный 2 2" xfId="7"/>
    <cellStyle name="Обычный 4" xfId="4"/>
    <cellStyle name="Обычный 7" xfId="5"/>
    <cellStyle name="Обычный 8" xfId="6"/>
    <cellStyle name="Обычный_!Каменяр Центр" xfId="8"/>
    <cellStyle name="Обычный_!Каменяр Центр 2" xfId="9"/>
    <cellStyle name="Фінансовий" xfId="1" builtinId="3"/>
  </cellStyles>
  <dxfs count="0"/>
  <tableStyles count="0" defaultTableStyle="TableStyleMedium2" defaultPivotStyle="PivotStyleLight16"/>
  <colors>
    <mruColors>
      <color rgb="FFFFFFCC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2"/>
      <sheetName val="адмін_(2)"/>
      <sheetName val="MPPZ"/>
      <sheetName val="Довідник"/>
      <sheetName val="Лист3"/>
      <sheetName val="список"/>
      <sheetName val="список (2)"/>
      <sheetName val="список (6)"/>
      <sheetName val="TDSheet"/>
      <sheetName val="Real_GDP_&amp;_Real_IP_(u)1"/>
      <sheetName val="Real_GDP_&amp;_Real_IP_(e)1"/>
      <sheetName val="адмін_(2)1"/>
      <sheetName val="ПЛАН_ЗАКУПІВЕЛЬ_2018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4"/>
      <sheetName val="L10"/>
      <sheetName val="KOEF"/>
      <sheetName val="База"/>
      <sheetName val="_Л1"/>
      <sheetName val="_Л10"/>
      <sheetName val="_Л11"/>
      <sheetName val="_Л2"/>
      <sheetName val="_Л3"/>
      <sheetName val="_Л4"/>
      <sheetName val="_Л5"/>
      <sheetName val="_Л7"/>
      <sheetName val="_Л8"/>
      <sheetName val="_Л9"/>
      <sheetName val="попер_роз"/>
      <sheetName val="Links"/>
      <sheetName val="Lead"/>
      <sheetName val="TECH"/>
      <sheetName val="M"/>
      <sheetName val="XLR_NoRangeSheet"/>
      <sheetName val="3"/>
      <sheetName val="импортеры99"/>
      <sheetName val="импортеры96"/>
      <sheetName val="импортеры97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199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gd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7  Інші витрати"/>
      <sheetName val="Ф2"/>
      <sheetName val="Ini"/>
      <sheetName val="Setup"/>
      <sheetName val="200"/>
      <sheetName val="1993"/>
      <sheetName val="Ener "/>
      <sheetName val="1_структура по елементах"/>
      <sheetName val="пвв"/>
      <sheetName val="Т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Periods"/>
      <sheetName val="типи данних філі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банк"/>
      <sheetName val="дез"/>
      <sheetName val="связь"/>
      <sheetName val="компод"/>
      <sheetName val="пож"/>
      <sheetName val="проезд"/>
      <sheetName val="страх"/>
      <sheetName val="БДР"/>
      <sheetName val="Тариф на транзит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993"/>
      <sheetName val="1_Структура по елементах"/>
      <sheetName val="Д3"/>
      <sheetName val="рік"/>
      <sheetName val="gdp"/>
      <sheetName val="7  інші витрати"/>
      <sheetName val="МТР Газ України"/>
      <sheetName val="Ini"/>
      <sheetName val="0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1993"/>
      <sheetName val="gdp"/>
      <sheetName val="7  інші витрати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47"/>
  <sheetViews>
    <sheetView tabSelected="1" view="pageBreakPreview" zoomScale="75" zoomScaleNormal="75" zoomScaleSheetLayoutView="75" workbookViewId="0">
      <selection activeCell="H4" sqref="H4"/>
    </sheetView>
  </sheetViews>
  <sheetFormatPr defaultRowHeight="18.75" x14ac:dyDescent="0.25"/>
  <cols>
    <col min="1" max="1" width="73.28515625" style="57" customWidth="1"/>
    <col min="2" max="2" width="15.28515625" style="59" customWidth="1"/>
    <col min="3" max="5" width="18" style="59" customWidth="1"/>
    <col min="6" max="6" width="4.7109375" style="57" customWidth="1"/>
    <col min="7" max="9" width="16.7109375" style="57" customWidth="1"/>
    <col min="10" max="10" width="21.7109375" style="57" customWidth="1"/>
    <col min="11" max="11" width="10" style="57" customWidth="1"/>
    <col min="12" max="12" width="9.5703125" style="57" customWidth="1"/>
    <col min="13" max="14" width="9.140625" style="57" customWidth="1"/>
    <col min="15" max="15" width="10.5703125" style="57" customWidth="1"/>
    <col min="16" max="256" width="9.140625" style="57"/>
    <col min="257" max="257" width="73.28515625" style="57" customWidth="1"/>
    <col min="258" max="258" width="15.28515625" style="57" customWidth="1"/>
    <col min="259" max="261" width="18" style="57" customWidth="1"/>
    <col min="262" max="265" width="16.7109375" style="57" customWidth="1"/>
    <col min="266" max="266" width="18.140625" style="57" customWidth="1"/>
    <col min="267" max="267" width="10" style="57" customWidth="1"/>
    <col min="268" max="268" width="9.5703125" style="57" customWidth="1"/>
    <col min="269" max="270" width="9.140625" style="57" customWidth="1"/>
    <col min="271" max="271" width="10.5703125" style="57" customWidth="1"/>
    <col min="272" max="512" width="9.140625" style="57"/>
    <col min="513" max="513" width="73.28515625" style="57" customWidth="1"/>
    <col min="514" max="514" width="15.28515625" style="57" customWidth="1"/>
    <col min="515" max="517" width="18" style="57" customWidth="1"/>
    <col min="518" max="521" width="16.7109375" style="57" customWidth="1"/>
    <col min="522" max="522" width="18.140625" style="57" customWidth="1"/>
    <col min="523" max="523" width="10" style="57" customWidth="1"/>
    <col min="524" max="524" width="9.5703125" style="57" customWidth="1"/>
    <col min="525" max="526" width="9.140625" style="57" customWidth="1"/>
    <col min="527" max="527" width="10.5703125" style="57" customWidth="1"/>
    <col min="528" max="768" width="9.140625" style="57"/>
    <col min="769" max="769" width="73.28515625" style="57" customWidth="1"/>
    <col min="770" max="770" width="15.28515625" style="57" customWidth="1"/>
    <col min="771" max="773" width="18" style="57" customWidth="1"/>
    <col min="774" max="777" width="16.7109375" style="57" customWidth="1"/>
    <col min="778" max="778" width="18.140625" style="57" customWidth="1"/>
    <col min="779" max="779" width="10" style="57" customWidth="1"/>
    <col min="780" max="780" width="9.5703125" style="57" customWidth="1"/>
    <col min="781" max="782" width="9.140625" style="57" customWidth="1"/>
    <col min="783" max="783" width="10.5703125" style="57" customWidth="1"/>
    <col min="784" max="1024" width="9.140625" style="57"/>
    <col min="1025" max="1025" width="73.28515625" style="57" customWidth="1"/>
    <col min="1026" max="1026" width="15.28515625" style="57" customWidth="1"/>
    <col min="1027" max="1029" width="18" style="57" customWidth="1"/>
    <col min="1030" max="1033" width="16.7109375" style="57" customWidth="1"/>
    <col min="1034" max="1034" width="18.140625" style="57" customWidth="1"/>
    <col min="1035" max="1035" width="10" style="57" customWidth="1"/>
    <col min="1036" max="1036" width="9.5703125" style="57" customWidth="1"/>
    <col min="1037" max="1038" width="9.140625" style="57" customWidth="1"/>
    <col min="1039" max="1039" width="10.5703125" style="57" customWidth="1"/>
    <col min="1040" max="1280" width="9.140625" style="57"/>
    <col min="1281" max="1281" width="73.28515625" style="57" customWidth="1"/>
    <col min="1282" max="1282" width="15.28515625" style="57" customWidth="1"/>
    <col min="1283" max="1285" width="18" style="57" customWidth="1"/>
    <col min="1286" max="1289" width="16.7109375" style="57" customWidth="1"/>
    <col min="1290" max="1290" width="18.140625" style="57" customWidth="1"/>
    <col min="1291" max="1291" width="10" style="57" customWidth="1"/>
    <col min="1292" max="1292" width="9.5703125" style="57" customWidth="1"/>
    <col min="1293" max="1294" width="9.140625" style="57" customWidth="1"/>
    <col min="1295" max="1295" width="10.5703125" style="57" customWidth="1"/>
    <col min="1296" max="1536" width="9.140625" style="57"/>
    <col min="1537" max="1537" width="73.28515625" style="57" customWidth="1"/>
    <col min="1538" max="1538" width="15.28515625" style="57" customWidth="1"/>
    <col min="1539" max="1541" width="18" style="57" customWidth="1"/>
    <col min="1542" max="1545" width="16.7109375" style="57" customWidth="1"/>
    <col min="1546" max="1546" width="18.140625" style="57" customWidth="1"/>
    <col min="1547" max="1547" width="10" style="57" customWidth="1"/>
    <col min="1548" max="1548" width="9.5703125" style="57" customWidth="1"/>
    <col min="1549" max="1550" width="9.140625" style="57" customWidth="1"/>
    <col min="1551" max="1551" width="10.5703125" style="57" customWidth="1"/>
    <col min="1552" max="1792" width="9.140625" style="57"/>
    <col min="1793" max="1793" width="73.28515625" style="57" customWidth="1"/>
    <col min="1794" max="1794" width="15.28515625" style="57" customWidth="1"/>
    <col min="1795" max="1797" width="18" style="57" customWidth="1"/>
    <col min="1798" max="1801" width="16.7109375" style="57" customWidth="1"/>
    <col min="1802" max="1802" width="18.140625" style="57" customWidth="1"/>
    <col min="1803" max="1803" width="10" style="57" customWidth="1"/>
    <col min="1804" max="1804" width="9.5703125" style="57" customWidth="1"/>
    <col min="1805" max="1806" width="9.140625" style="57" customWidth="1"/>
    <col min="1807" max="1807" width="10.5703125" style="57" customWidth="1"/>
    <col min="1808" max="2048" width="9.140625" style="57"/>
    <col min="2049" max="2049" width="73.28515625" style="57" customWidth="1"/>
    <col min="2050" max="2050" width="15.28515625" style="57" customWidth="1"/>
    <col min="2051" max="2053" width="18" style="57" customWidth="1"/>
    <col min="2054" max="2057" width="16.7109375" style="57" customWidth="1"/>
    <col min="2058" max="2058" width="18.140625" style="57" customWidth="1"/>
    <col min="2059" max="2059" width="10" style="57" customWidth="1"/>
    <col min="2060" max="2060" width="9.5703125" style="57" customWidth="1"/>
    <col min="2061" max="2062" width="9.140625" style="57" customWidth="1"/>
    <col min="2063" max="2063" width="10.5703125" style="57" customWidth="1"/>
    <col min="2064" max="2304" width="9.140625" style="57"/>
    <col min="2305" max="2305" width="73.28515625" style="57" customWidth="1"/>
    <col min="2306" max="2306" width="15.28515625" style="57" customWidth="1"/>
    <col min="2307" max="2309" width="18" style="57" customWidth="1"/>
    <col min="2310" max="2313" width="16.7109375" style="57" customWidth="1"/>
    <col min="2314" max="2314" width="18.140625" style="57" customWidth="1"/>
    <col min="2315" max="2315" width="10" style="57" customWidth="1"/>
    <col min="2316" max="2316" width="9.5703125" style="57" customWidth="1"/>
    <col min="2317" max="2318" width="9.140625" style="57" customWidth="1"/>
    <col min="2319" max="2319" width="10.5703125" style="57" customWidth="1"/>
    <col min="2320" max="2560" width="9.140625" style="57"/>
    <col min="2561" max="2561" width="73.28515625" style="57" customWidth="1"/>
    <col min="2562" max="2562" width="15.28515625" style="57" customWidth="1"/>
    <col min="2563" max="2565" width="18" style="57" customWidth="1"/>
    <col min="2566" max="2569" width="16.7109375" style="57" customWidth="1"/>
    <col min="2570" max="2570" width="18.140625" style="57" customWidth="1"/>
    <col min="2571" max="2571" width="10" style="57" customWidth="1"/>
    <col min="2572" max="2572" width="9.5703125" style="57" customWidth="1"/>
    <col min="2573" max="2574" width="9.140625" style="57" customWidth="1"/>
    <col min="2575" max="2575" width="10.5703125" style="57" customWidth="1"/>
    <col min="2576" max="2816" width="9.140625" style="57"/>
    <col min="2817" max="2817" width="73.28515625" style="57" customWidth="1"/>
    <col min="2818" max="2818" width="15.28515625" style="57" customWidth="1"/>
    <col min="2819" max="2821" width="18" style="57" customWidth="1"/>
    <col min="2822" max="2825" width="16.7109375" style="57" customWidth="1"/>
    <col min="2826" max="2826" width="18.140625" style="57" customWidth="1"/>
    <col min="2827" max="2827" width="10" style="57" customWidth="1"/>
    <col min="2828" max="2828" width="9.5703125" style="57" customWidth="1"/>
    <col min="2829" max="2830" width="9.140625" style="57" customWidth="1"/>
    <col min="2831" max="2831" width="10.5703125" style="57" customWidth="1"/>
    <col min="2832" max="3072" width="9.140625" style="57"/>
    <col min="3073" max="3073" width="73.28515625" style="57" customWidth="1"/>
    <col min="3074" max="3074" width="15.28515625" style="57" customWidth="1"/>
    <col min="3075" max="3077" width="18" style="57" customWidth="1"/>
    <col min="3078" max="3081" width="16.7109375" style="57" customWidth="1"/>
    <col min="3082" max="3082" width="18.140625" style="57" customWidth="1"/>
    <col min="3083" max="3083" width="10" style="57" customWidth="1"/>
    <col min="3084" max="3084" width="9.5703125" style="57" customWidth="1"/>
    <col min="3085" max="3086" width="9.140625" style="57" customWidth="1"/>
    <col min="3087" max="3087" width="10.5703125" style="57" customWidth="1"/>
    <col min="3088" max="3328" width="9.140625" style="57"/>
    <col min="3329" max="3329" width="73.28515625" style="57" customWidth="1"/>
    <col min="3330" max="3330" width="15.28515625" style="57" customWidth="1"/>
    <col min="3331" max="3333" width="18" style="57" customWidth="1"/>
    <col min="3334" max="3337" width="16.7109375" style="57" customWidth="1"/>
    <col min="3338" max="3338" width="18.140625" style="57" customWidth="1"/>
    <col min="3339" max="3339" width="10" style="57" customWidth="1"/>
    <col min="3340" max="3340" width="9.5703125" style="57" customWidth="1"/>
    <col min="3341" max="3342" width="9.140625" style="57" customWidth="1"/>
    <col min="3343" max="3343" width="10.5703125" style="57" customWidth="1"/>
    <col min="3344" max="3584" width="9.140625" style="57"/>
    <col min="3585" max="3585" width="73.28515625" style="57" customWidth="1"/>
    <col min="3586" max="3586" width="15.28515625" style="57" customWidth="1"/>
    <col min="3587" max="3589" width="18" style="57" customWidth="1"/>
    <col min="3590" max="3593" width="16.7109375" style="57" customWidth="1"/>
    <col min="3594" max="3594" width="18.140625" style="57" customWidth="1"/>
    <col min="3595" max="3595" width="10" style="57" customWidth="1"/>
    <col min="3596" max="3596" width="9.5703125" style="57" customWidth="1"/>
    <col min="3597" max="3598" width="9.140625" style="57" customWidth="1"/>
    <col min="3599" max="3599" width="10.5703125" style="57" customWidth="1"/>
    <col min="3600" max="3840" width="9.140625" style="57"/>
    <col min="3841" max="3841" width="73.28515625" style="57" customWidth="1"/>
    <col min="3842" max="3842" width="15.28515625" style="57" customWidth="1"/>
    <col min="3843" max="3845" width="18" style="57" customWidth="1"/>
    <col min="3846" max="3849" width="16.7109375" style="57" customWidth="1"/>
    <col min="3850" max="3850" width="18.140625" style="57" customWidth="1"/>
    <col min="3851" max="3851" width="10" style="57" customWidth="1"/>
    <col min="3852" max="3852" width="9.5703125" style="57" customWidth="1"/>
    <col min="3853" max="3854" width="9.140625" style="57" customWidth="1"/>
    <col min="3855" max="3855" width="10.5703125" style="57" customWidth="1"/>
    <col min="3856" max="4096" width="9.140625" style="57"/>
    <col min="4097" max="4097" width="73.28515625" style="57" customWidth="1"/>
    <col min="4098" max="4098" width="15.28515625" style="57" customWidth="1"/>
    <col min="4099" max="4101" width="18" style="57" customWidth="1"/>
    <col min="4102" max="4105" width="16.7109375" style="57" customWidth="1"/>
    <col min="4106" max="4106" width="18.140625" style="57" customWidth="1"/>
    <col min="4107" max="4107" width="10" style="57" customWidth="1"/>
    <col min="4108" max="4108" width="9.5703125" style="57" customWidth="1"/>
    <col min="4109" max="4110" width="9.140625" style="57" customWidth="1"/>
    <col min="4111" max="4111" width="10.5703125" style="57" customWidth="1"/>
    <col min="4112" max="4352" width="9.140625" style="57"/>
    <col min="4353" max="4353" width="73.28515625" style="57" customWidth="1"/>
    <col min="4354" max="4354" width="15.28515625" style="57" customWidth="1"/>
    <col min="4355" max="4357" width="18" style="57" customWidth="1"/>
    <col min="4358" max="4361" width="16.7109375" style="57" customWidth="1"/>
    <col min="4362" max="4362" width="18.140625" style="57" customWidth="1"/>
    <col min="4363" max="4363" width="10" style="57" customWidth="1"/>
    <col min="4364" max="4364" width="9.5703125" style="57" customWidth="1"/>
    <col min="4365" max="4366" width="9.140625" style="57" customWidth="1"/>
    <col min="4367" max="4367" width="10.5703125" style="57" customWidth="1"/>
    <col min="4368" max="4608" width="9.140625" style="57"/>
    <col min="4609" max="4609" width="73.28515625" style="57" customWidth="1"/>
    <col min="4610" max="4610" width="15.28515625" style="57" customWidth="1"/>
    <col min="4611" max="4613" width="18" style="57" customWidth="1"/>
    <col min="4614" max="4617" width="16.7109375" style="57" customWidth="1"/>
    <col min="4618" max="4618" width="18.140625" style="57" customWidth="1"/>
    <col min="4619" max="4619" width="10" style="57" customWidth="1"/>
    <col min="4620" max="4620" width="9.5703125" style="57" customWidth="1"/>
    <col min="4621" max="4622" width="9.140625" style="57" customWidth="1"/>
    <col min="4623" max="4623" width="10.5703125" style="57" customWidth="1"/>
    <col min="4624" max="4864" width="9.140625" style="57"/>
    <col min="4865" max="4865" width="73.28515625" style="57" customWidth="1"/>
    <col min="4866" max="4866" width="15.28515625" style="57" customWidth="1"/>
    <col min="4867" max="4869" width="18" style="57" customWidth="1"/>
    <col min="4870" max="4873" width="16.7109375" style="57" customWidth="1"/>
    <col min="4874" max="4874" width="18.140625" style="57" customWidth="1"/>
    <col min="4875" max="4875" width="10" style="57" customWidth="1"/>
    <col min="4876" max="4876" width="9.5703125" style="57" customWidth="1"/>
    <col min="4877" max="4878" width="9.140625" style="57" customWidth="1"/>
    <col min="4879" max="4879" width="10.5703125" style="57" customWidth="1"/>
    <col min="4880" max="5120" width="9.140625" style="57"/>
    <col min="5121" max="5121" width="73.28515625" style="57" customWidth="1"/>
    <col min="5122" max="5122" width="15.28515625" style="57" customWidth="1"/>
    <col min="5123" max="5125" width="18" style="57" customWidth="1"/>
    <col min="5126" max="5129" width="16.7109375" style="57" customWidth="1"/>
    <col min="5130" max="5130" width="18.140625" style="57" customWidth="1"/>
    <col min="5131" max="5131" width="10" style="57" customWidth="1"/>
    <col min="5132" max="5132" width="9.5703125" style="57" customWidth="1"/>
    <col min="5133" max="5134" width="9.140625" style="57" customWidth="1"/>
    <col min="5135" max="5135" width="10.5703125" style="57" customWidth="1"/>
    <col min="5136" max="5376" width="9.140625" style="57"/>
    <col min="5377" max="5377" width="73.28515625" style="57" customWidth="1"/>
    <col min="5378" max="5378" width="15.28515625" style="57" customWidth="1"/>
    <col min="5379" max="5381" width="18" style="57" customWidth="1"/>
    <col min="5382" max="5385" width="16.7109375" style="57" customWidth="1"/>
    <col min="5386" max="5386" width="18.140625" style="57" customWidth="1"/>
    <col min="5387" max="5387" width="10" style="57" customWidth="1"/>
    <col min="5388" max="5388" width="9.5703125" style="57" customWidth="1"/>
    <col min="5389" max="5390" width="9.140625" style="57" customWidth="1"/>
    <col min="5391" max="5391" width="10.5703125" style="57" customWidth="1"/>
    <col min="5392" max="5632" width="9.140625" style="57"/>
    <col min="5633" max="5633" width="73.28515625" style="57" customWidth="1"/>
    <col min="5634" max="5634" width="15.28515625" style="57" customWidth="1"/>
    <col min="5635" max="5637" width="18" style="57" customWidth="1"/>
    <col min="5638" max="5641" width="16.7109375" style="57" customWidth="1"/>
    <col min="5642" max="5642" width="18.140625" style="57" customWidth="1"/>
    <col min="5643" max="5643" width="10" style="57" customWidth="1"/>
    <col min="5644" max="5644" width="9.5703125" style="57" customWidth="1"/>
    <col min="5645" max="5646" width="9.140625" style="57" customWidth="1"/>
    <col min="5647" max="5647" width="10.5703125" style="57" customWidth="1"/>
    <col min="5648" max="5888" width="9.140625" style="57"/>
    <col min="5889" max="5889" width="73.28515625" style="57" customWidth="1"/>
    <col min="5890" max="5890" width="15.28515625" style="57" customWidth="1"/>
    <col min="5891" max="5893" width="18" style="57" customWidth="1"/>
    <col min="5894" max="5897" width="16.7109375" style="57" customWidth="1"/>
    <col min="5898" max="5898" width="18.140625" style="57" customWidth="1"/>
    <col min="5899" max="5899" width="10" style="57" customWidth="1"/>
    <col min="5900" max="5900" width="9.5703125" style="57" customWidth="1"/>
    <col min="5901" max="5902" width="9.140625" style="57" customWidth="1"/>
    <col min="5903" max="5903" width="10.5703125" style="57" customWidth="1"/>
    <col min="5904" max="6144" width="9.140625" style="57"/>
    <col min="6145" max="6145" width="73.28515625" style="57" customWidth="1"/>
    <col min="6146" max="6146" width="15.28515625" style="57" customWidth="1"/>
    <col min="6147" max="6149" width="18" style="57" customWidth="1"/>
    <col min="6150" max="6153" width="16.7109375" style="57" customWidth="1"/>
    <col min="6154" max="6154" width="18.140625" style="57" customWidth="1"/>
    <col min="6155" max="6155" width="10" style="57" customWidth="1"/>
    <col min="6156" max="6156" width="9.5703125" style="57" customWidth="1"/>
    <col min="6157" max="6158" width="9.140625" style="57" customWidth="1"/>
    <col min="6159" max="6159" width="10.5703125" style="57" customWidth="1"/>
    <col min="6160" max="6400" width="9.140625" style="57"/>
    <col min="6401" max="6401" width="73.28515625" style="57" customWidth="1"/>
    <col min="6402" max="6402" width="15.28515625" style="57" customWidth="1"/>
    <col min="6403" max="6405" width="18" style="57" customWidth="1"/>
    <col min="6406" max="6409" width="16.7109375" style="57" customWidth="1"/>
    <col min="6410" max="6410" width="18.140625" style="57" customWidth="1"/>
    <col min="6411" max="6411" width="10" style="57" customWidth="1"/>
    <col min="6412" max="6412" width="9.5703125" style="57" customWidth="1"/>
    <col min="6413" max="6414" width="9.140625" style="57" customWidth="1"/>
    <col min="6415" max="6415" width="10.5703125" style="57" customWidth="1"/>
    <col min="6416" max="6656" width="9.140625" style="57"/>
    <col min="6657" max="6657" width="73.28515625" style="57" customWidth="1"/>
    <col min="6658" max="6658" width="15.28515625" style="57" customWidth="1"/>
    <col min="6659" max="6661" width="18" style="57" customWidth="1"/>
    <col min="6662" max="6665" width="16.7109375" style="57" customWidth="1"/>
    <col min="6666" max="6666" width="18.140625" style="57" customWidth="1"/>
    <col min="6667" max="6667" width="10" style="57" customWidth="1"/>
    <col min="6668" max="6668" width="9.5703125" style="57" customWidth="1"/>
    <col min="6669" max="6670" width="9.140625" style="57" customWidth="1"/>
    <col min="6671" max="6671" width="10.5703125" style="57" customWidth="1"/>
    <col min="6672" max="6912" width="9.140625" style="57"/>
    <col min="6913" max="6913" width="73.28515625" style="57" customWidth="1"/>
    <col min="6914" max="6914" width="15.28515625" style="57" customWidth="1"/>
    <col min="6915" max="6917" width="18" style="57" customWidth="1"/>
    <col min="6918" max="6921" width="16.7109375" style="57" customWidth="1"/>
    <col min="6922" max="6922" width="18.140625" style="57" customWidth="1"/>
    <col min="6923" max="6923" width="10" style="57" customWidth="1"/>
    <col min="6924" max="6924" width="9.5703125" style="57" customWidth="1"/>
    <col min="6925" max="6926" width="9.140625" style="57" customWidth="1"/>
    <col min="6927" max="6927" width="10.5703125" style="57" customWidth="1"/>
    <col min="6928" max="7168" width="9.140625" style="57"/>
    <col min="7169" max="7169" width="73.28515625" style="57" customWidth="1"/>
    <col min="7170" max="7170" width="15.28515625" style="57" customWidth="1"/>
    <col min="7171" max="7173" width="18" style="57" customWidth="1"/>
    <col min="7174" max="7177" width="16.7109375" style="57" customWidth="1"/>
    <col min="7178" max="7178" width="18.140625" style="57" customWidth="1"/>
    <col min="7179" max="7179" width="10" style="57" customWidth="1"/>
    <col min="7180" max="7180" width="9.5703125" style="57" customWidth="1"/>
    <col min="7181" max="7182" width="9.140625" style="57" customWidth="1"/>
    <col min="7183" max="7183" width="10.5703125" style="57" customWidth="1"/>
    <col min="7184" max="7424" width="9.140625" style="57"/>
    <col min="7425" max="7425" width="73.28515625" style="57" customWidth="1"/>
    <col min="7426" max="7426" width="15.28515625" style="57" customWidth="1"/>
    <col min="7427" max="7429" width="18" style="57" customWidth="1"/>
    <col min="7430" max="7433" width="16.7109375" style="57" customWidth="1"/>
    <col min="7434" max="7434" width="18.140625" style="57" customWidth="1"/>
    <col min="7435" max="7435" width="10" style="57" customWidth="1"/>
    <col min="7436" max="7436" width="9.5703125" style="57" customWidth="1"/>
    <col min="7437" max="7438" width="9.140625" style="57" customWidth="1"/>
    <col min="7439" max="7439" width="10.5703125" style="57" customWidth="1"/>
    <col min="7440" max="7680" width="9.140625" style="57"/>
    <col min="7681" max="7681" width="73.28515625" style="57" customWidth="1"/>
    <col min="7682" max="7682" width="15.28515625" style="57" customWidth="1"/>
    <col min="7683" max="7685" width="18" style="57" customWidth="1"/>
    <col min="7686" max="7689" width="16.7109375" style="57" customWidth="1"/>
    <col min="7690" max="7690" width="18.140625" style="57" customWidth="1"/>
    <col min="7691" max="7691" width="10" style="57" customWidth="1"/>
    <col min="7692" max="7692" width="9.5703125" style="57" customWidth="1"/>
    <col min="7693" max="7694" width="9.140625" style="57" customWidth="1"/>
    <col min="7695" max="7695" width="10.5703125" style="57" customWidth="1"/>
    <col min="7696" max="7936" width="9.140625" style="57"/>
    <col min="7937" max="7937" width="73.28515625" style="57" customWidth="1"/>
    <col min="7938" max="7938" width="15.28515625" style="57" customWidth="1"/>
    <col min="7939" max="7941" width="18" style="57" customWidth="1"/>
    <col min="7942" max="7945" width="16.7109375" style="57" customWidth="1"/>
    <col min="7946" max="7946" width="18.140625" style="57" customWidth="1"/>
    <col min="7947" max="7947" width="10" style="57" customWidth="1"/>
    <col min="7948" max="7948" width="9.5703125" style="57" customWidth="1"/>
    <col min="7949" max="7950" width="9.140625" style="57" customWidth="1"/>
    <col min="7951" max="7951" width="10.5703125" style="57" customWidth="1"/>
    <col min="7952" max="8192" width="9.140625" style="57"/>
    <col min="8193" max="8193" width="73.28515625" style="57" customWidth="1"/>
    <col min="8194" max="8194" width="15.28515625" style="57" customWidth="1"/>
    <col min="8195" max="8197" width="18" style="57" customWidth="1"/>
    <col min="8198" max="8201" width="16.7109375" style="57" customWidth="1"/>
    <col min="8202" max="8202" width="18.140625" style="57" customWidth="1"/>
    <col min="8203" max="8203" width="10" style="57" customWidth="1"/>
    <col min="8204" max="8204" width="9.5703125" style="57" customWidth="1"/>
    <col min="8205" max="8206" width="9.140625" style="57" customWidth="1"/>
    <col min="8207" max="8207" width="10.5703125" style="57" customWidth="1"/>
    <col min="8208" max="8448" width="9.140625" style="57"/>
    <col min="8449" max="8449" width="73.28515625" style="57" customWidth="1"/>
    <col min="8450" max="8450" width="15.28515625" style="57" customWidth="1"/>
    <col min="8451" max="8453" width="18" style="57" customWidth="1"/>
    <col min="8454" max="8457" width="16.7109375" style="57" customWidth="1"/>
    <col min="8458" max="8458" width="18.140625" style="57" customWidth="1"/>
    <col min="8459" max="8459" width="10" style="57" customWidth="1"/>
    <col min="8460" max="8460" width="9.5703125" style="57" customWidth="1"/>
    <col min="8461" max="8462" width="9.140625" style="57" customWidth="1"/>
    <col min="8463" max="8463" width="10.5703125" style="57" customWidth="1"/>
    <col min="8464" max="8704" width="9.140625" style="57"/>
    <col min="8705" max="8705" width="73.28515625" style="57" customWidth="1"/>
    <col min="8706" max="8706" width="15.28515625" style="57" customWidth="1"/>
    <col min="8707" max="8709" width="18" style="57" customWidth="1"/>
    <col min="8710" max="8713" width="16.7109375" style="57" customWidth="1"/>
    <col min="8714" max="8714" width="18.140625" style="57" customWidth="1"/>
    <col min="8715" max="8715" width="10" style="57" customWidth="1"/>
    <col min="8716" max="8716" width="9.5703125" style="57" customWidth="1"/>
    <col min="8717" max="8718" width="9.140625" style="57" customWidth="1"/>
    <col min="8719" max="8719" width="10.5703125" style="57" customWidth="1"/>
    <col min="8720" max="8960" width="9.140625" style="57"/>
    <col min="8961" max="8961" width="73.28515625" style="57" customWidth="1"/>
    <col min="8962" max="8962" width="15.28515625" style="57" customWidth="1"/>
    <col min="8963" max="8965" width="18" style="57" customWidth="1"/>
    <col min="8966" max="8969" width="16.7109375" style="57" customWidth="1"/>
    <col min="8970" max="8970" width="18.140625" style="57" customWidth="1"/>
    <col min="8971" max="8971" width="10" style="57" customWidth="1"/>
    <col min="8972" max="8972" width="9.5703125" style="57" customWidth="1"/>
    <col min="8973" max="8974" width="9.140625" style="57" customWidth="1"/>
    <col min="8975" max="8975" width="10.5703125" style="57" customWidth="1"/>
    <col min="8976" max="9216" width="9.140625" style="57"/>
    <col min="9217" max="9217" width="73.28515625" style="57" customWidth="1"/>
    <col min="9218" max="9218" width="15.28515625" style="57" customWidth="1"/>
    <col min="9219" max="9221" width="18" style="57" customWidth="1"/>
    <col min="9222" max="9225" width="16.7109375" style="57" customWidth="1"/>
    <col min="9226" max="9226" width="18.140625" style="57" customWidth="1"/>
    <col min="9227" max="9227" width="10" style="57" customWidth="1"/>
    <col min="9228" max="9228" width="9.5703125" style="57" customWidth="1"/>
    <col min="9229" max="9230" width="9.140625" style="57" customWidth="1"/>
    <col min="9231" max="9231" width="10.5703125" style="57" customWidth="1"/>
    <col min="9232" max="9472" width="9.140625" style="57"/>
    <col min="9473" max="9473" width="73.28515625" style="57" customWidth="1"/>
    <col min="9474" max="9474" width="15.28515625" style="57" customWidth="1"/>
    <col min="9475" max="9477" width="18" style="57" customWidth="1"/>
    <col min="9478" max="9481" width="16.7109375" style="57" customWidth="1"/>
    <col min="9482" max="9482" width="18.140625" style="57" customWidth="1"/>
    <col min="9483" max="9483" width="10" style="57" customWidth="1"/>
    <col min="9484" max="9484" width="9.5703125" style="57" customWidth="1"/>
    <col min="9485" max="9486" width="9.140625" style="57" customWidth="1"/>
    <col min="9487" max="9487" width="10.5703125" style="57" customWidth="1"/>
    <col min="9488" max="9728" width="9.140625" style="57"/>
    <col min="9729" max="9729" width="73.28515625" style="57" customWidth="1"/>
    <col min="9730" max="9730" width="15.28515625" style="57" customWidth="1"/>
    <col min="9731" max="9733" width="18" style="57" customWidth="1"/>
    <col min="9734" max="9737" width="16.7109375" style="57" customWidth="1"/>
    <col min="9738" max="9738" width="18.140625" style="57" customWidth="1"/>
    <col min="9739" max="9739" width="10" style="57" customWidth="1"/>
    <col min="9740" max="9740" width="9.5703125" style="57" customWidth="1"/>
    <col min="9741" max="9742" width="9.140625" style="57" customWidth="1"/>
    <col min="9743" max="9743" width="10.5703125" style="57" customWidth="1"/>
    <col min="9744" max="9984" width="9.140625" style="57"/>
    <col min="9985" max="9985" width="73.28515625" style="57" customWidth="1"/>
    <col min="9986" max="9986" width="15.28515625" style="57" customWidth="1"/>
    <col min="9987" max="9989" width="18" style="57" customWidth="1"/>
    <col min="9990" max="9993" width="16.7109375" style="57" customWidth="1"/>
    <col min="9994" max="9994" width="18.140625" style="57" customWidth="1"/>
    <col min="9995" max="9995" width="10" style="57" customWidth="1"/>
    <col min="9996" max="9996" width="9.5703125" style="57" customWidth="1"/>
    <col min="9997" max="9998" width="9.140625" style="57" customWidth="1"/>
    <col min="9999" max="9999" width="10.5703125" style="57" customWidth="1"/>
    <col min="10000" max="10240" width="9.140625" style="57"/>
    <col min="10241" max="10241" width="73.28515625" style="57" customWidth="1"/>
    <col min="10242" max="10242" width="15.28515625" style="57" customWidth="1"/>
    <col min="10243" max="10245" width="18" style="57" customWidth="1"/>
    <col min="10246" max="10249" width="16.7109375" style="57" customWidth="1"/>
    <col min="10250" max="10250" width="18.140625" style="57" customWidth="1"/>
    <col min="10251" max="10251" width="10" style="57" customWidth="1"/>
    <col min="10252" max="10252" width="9.5703125" style="57" customWidth="1"/>
    <col min="10253" max="10254" width="9.140625" style="57" customWidth="1"/>
    <col min="10255" max="10255" width="10.5703125" style="57" customWidth="1"/>
    <col min="10256" max="10496" width="9.140625" style="57"/>
    <col min="10497" max="10497" width="73.28515625" style="57" customWidth="1"/>
    <col min="10498" max="10498" width="15.28515625" style="57" customWidth="1"/>
    <col min="10499" max="10501" width="18" style="57" customWidth="1"/>
    <col min="10502" max="10505" width="16.7109375" style="57" customWidth="1"/>
    <col min="10506" max="10506" width="18.140625" style="57" customWidth="1"/>
    <col min="10507" max="10507" width="10" style="57" customWidth="1"/>
    <col min="10508" max="10508" width="9.5703125" style="57" customWidth="1"/>
    <col min="10509" max="10510" width="9.140625" style="57" customWidth="1"/>
    <col min="10511" max="10511" width="10.5703125" style="57" customWidth="1"/>
    <col min="10512" max="10752" width="9.140625" style="57"/>
    <col min="10753" max="10753" width="73.28515625" style="57" customWidth="1"/>
    <col min="10754" max="10754" width="15.28515625" style="57" customWidth="1"/>
    <col min="10755" max="10757" width="18" style="57" customWidth="1"/>
    <col min="10758" max="10761" width="16.7109375" style="57" customWidth="1"/>
    <col min="10762" max="10762" width="18.140625" style="57" customWidth="1"/>
    <col min="10763" max="10763" width="10" style="57" customWidth="1"/>
    <col min="10764" max="10764" width="9.5703125" style="57" customWidth="1"/>
    <col min="10765" max="10766" width="9.140625" style="57" customWidth="1"/>
    <col min="10767" max="10767" width="10.5703125" style="57" customWidth="1"/>
    <col min="10768" max="11008" width="9.140625" style="57"/>
    <col min="11009" max="11009" width="73.28515625" style="57" customWidth="1"/>
    <col min="11010" max="11010" width="15.28515625" style="57" customWidth="1"/>
    <col min="11011" max="11013" width="18" style="57" customWidth="1"/>
    <col min="11014" max="11017" width="16.7109375" style="57" customWidth="1"/>
    <col min="11018" max="11018" width="18.140625" style="57" customWidth="1"/>
    <col min="11019" max="11019" width="10" style="57" customWidth="1"/>
    <col min="11020" max="11020" width="9.5703125" style="57" customWidth="1"/>
    <col min="11021" max="11022" width="9.140625" style="57" customWidth="1"/>
    <col min="11023" max="11023" width="10.5703125" style="57" customWidth="1"/>
    <col min="11024" max="11264" width="9.140625" style="57"/>
    <col min="11265" max="11265" width="73.28515625" style="57" customWidth="1"/>
    <col min="11266" max="11266" width="15.28515625" style="57" customWidth="1"/>
    <col min="11267" max="11269" width="18" style="57" customWidth="1"/>
    <col min="11270" max="11273" width="16.7109375" style="57" customWidth="1"/>
    <col min="11274" max="11274" width="18.140625" style="57" customWidth="1"/>
    <col min="11275" max="11275" width="10" style="57" customWidth="1"/>
    <col min="11276" max="11276" width="9.5703125" style="57" customWidth="1"/>
    <col min="11277" max="11278" width="9.140625" style="57" customWidth="1"/>
    <col min="11279" max="11279" width="10.5703125" style="57" customWidth="1"/>
    <col min="11280" max="11520" width="9.140625" style="57"/>
    <col min="11521" max="11521" width="73.28515625" style="57" customWidth="1"/>
    <col min="11522" max="11522" width="15.28515625" style="57" customWidth="1"/>
    <col min="11523" max="11525" width="18" style="57" customWidth="1"/>
    <col min="11526" max="11529" width="16.7109375" style="57" customWidth="1"/>
    <col min="11530" max="11530" width="18.140625" style="57" customWidth="1"/>
    <col min="11531" max="11531" width="10" style="57" customWidth="1"/>
    <col min="11532" max="11532" width="9.5703125" style="57" customWidth="1"/>
    <col min="11533" max="11534" width="9.140625" style="57" customWidth="1"/>
    <col min="11535" max="11535" width="10.5703125" style="57" customWidth="1"/>
    <col min="11536" max="11776" width="9.140625" style="57"/>
    <col min="11777" max="11777" width="73.28515625" style="57" customWidth="1"/>
    <col min="11778" max="11778" width="15.28515625" style="57" customWidth="1"/>
    <col min="11779" max="11781" width="18" style="57" customWidth="1"/>
    <col min="11782" max="11785" width="16.7109375" style="57" customWidth="1"/>
    <col min="11786" max="11786" width="18.140625" style="57" customWidth="1"/>
    <col min="11787" max="11787" width="10" style="57" customWidth="1"/>
    <col min="11788" max="11788" width="9.5703125" style="57" customWidth="1"/>
    <col min="11789" max="11790" width="9.140625" style="57" customWidth="1"/>
    <col min="11791" max="11791" width="10.5703125" style="57" customWidth="1"/>
    <col min="11792" max="12032" width="9.140625" style="57"/>
    <col min="12033" max="12033" width="73.28515625" style="57" customWidth="1"/>
    <col min="12034" max="12034" width="15.28515625" style="57" customWidth="1"/>
    <col min="12035" max="12037" width="18" style="57" customWidth="1"/>
    <col min="12038" max="12041" width="16.7109375" style="57" customWidth="1"/>
    <col min="12042" max="12042" width="18.140625" style="57" customWidth="1"/>
    <col min="12043" max="12043" width="10" style="57" customWidth="1"/>
    <col min="12044" max="12044" width="9.5703125" style="57" customWidth="1"/>
    <col min="12045" max="12046" width="9.140625" style="57" customWidth="1"/>
    <col min="12047" max="12047" width="10.5703125" style="57" customWidth="1"/>
    <col min="12048" max="12288" width="9.140625" style="57"/>
    <col min="12289" max="12289" width="73.28515625" style="57" customWidth="1"/>
    <col min="12290" max="12290" width="15.28515625" style="57" customWidth="1"/>
    <col min="12291" max="12293" width="18" style="57" customWidth="1"/>
    <col min="12294" max="12297" width="16.7109375" style="57" customWidth="1"/>
    <col min="12298" max="12298" width="18.140625" style="57" customWidth="1"/>
    <col min="12299" max="12299" width="10" style="57" customWidth="1"/>
    <col min="12300" max="12300" width="9.5703125" style="57" customWidth="1"/>
    <col min="12301" max="12302" width="9.140625" style="57" customWidth="1"/>
    <col min="12303" max="12303" width="10.5703125" style="57" customWidth="1"/>
    <col min="12304" max="12544" width="9.140625" style="57"/>
    <col min="12545" max="12545" width="73.28515625" style="57" customWidth="1"/>
    <col min="12546" max="12546" width="15.28515625" style="57" customWidth="1"/>
    <col min="12547" max="12549" width="18" style="57" customWidth="1"/>
    <col min="12550" max="12553" width="16.7109375" style="57" customWidth="1"/>
    <col min="12554" max="12554" width="18.140625" style="57" customWidth="1"/>
    <col min="12555" max="12555" width="10" style="57" customWidth="1"/>
    <col min="12556" max="12556" width="9.5703125" style="57" customWidth="1"/>
    <col min="12557" max="12558" width="9.140625" style="57" customWidth="1"/>
    <col min="12559" max="12559" width="10.5703125" style="57" customWidth="1"/>
    <col min="12560" max="12800" width="9.140625" style="57"/>
    <col min="12801" max="12801" width="73.28515625" style="57" customWidth="1"/>
    <col min="12802" max="12802" width="15.28515625" style="57" customWidth="1"/>
    <col min="12803" max="12805" width="18" style="57" customWidth="1"/>
    <col min="12806" max="12809" width="16.7109375" style="57" customWidth="1"/>
    <col min="12810" max="12810" width="18.140625" style="57" customWidth="1"/>
    <col min="12811" max="12811" width="10" style="57" customWidth="1"/>
    <col min="12812" max="12812" width="9.5703125" style="57" customWidth="1"/>
    <col min="12813" max="12814" width="9.140625" style="57" customWidth="1"/>
    <col min="12815" max="12815" width="10.5703125" style="57" customWidth="1"/>
    <col min="12816" max="13056" width="9.140625" style="57"/>
    <col min="13057" max="13057" width="73.28515625" style="57" customWidth="1"/>
    <col min="13058" max="13058" width="15.28515625" style="57" customWidth="1"/>
    <col min="13059" max="13061" width="18" style="57" customWidth="1"/>
    <col min="13062" max="13065" width="16.7109375" style="57" customWidth="1"/>
    <col min="13066" max="13066" width="18.140625" style="57" customWidth="1"/>
    <col min="13067" max="13067" width="10" style="57" customWidth="1"/>
    <col min="13068" max="13068" width="9.5703125" style="57" customWidth="1"/>
    <col min="13069" max="13070" width="9.140625" style="57" customWidth="1"/>
    <col min="13071" max="13071" width="10.5703125" style="57" customWidth="1"/>
    <col min="13072" max="13312" width="9.140625" style="57"/>
    <col min="13313" max="13313" width="73.28515625" style="57" customWidth="1"/>
    <col min="13314" max="13314" width="15.28515625" style="57" customWidth="1"/>
    <col min="13315" max="13317" width="18" style="57" customWidth="1"/>
    <col min="13318" max="13321" width="16.7109375" style="57" customWidth="1"/>
    <col min="13322" max="13322" width="18.140625" style="57" customWidth="1"/>
    <col min="13323" max="13323" width="10" style="57" customWidth="1"/>
    <col min="13324" max="13324" width="9.5703125" style="57" customWidth="1"/>
    <col min="13325" max="13326" width="9.140625" style="57" customWidth="1"/>
    <col min="13327" max="13327" width="10.5703125" style="57" customWidth="1"/>
    <col min="13328" max="13568" width="9.140625" style="57"/>
    <col min="13569" max="13569" width="73.28515625" style="57" customWidth="1"/>
    <col min="13570" max="13570" width="15.28515625" style="57" customWidth="1"/>
    <col min="13571" max="13573" width="18" style="57" customWidth="1"/>
    <col min="13574" max="13577" width="16.7109375" style="57" customWidth="1"/>
    <col min="13578" max="13578" width="18.140625" style="57" customWidth="1"/>
    <col min="13579" max="13579" width="10" style="57" customWidth="1"/>
    <col min="13580" max="13580" width="9.5703125" style="57" customWidth="1"/>
    <col min="13581" max="13582" width="9.140625" style="57" customWidth="1"/>
    <col min="13583" max="13583" width="10.5703125" style="57" customWidth="1"/>
    <col min="13584" max="13824" width="9.140625" style="57"/>
    <col min="13825" max="13825" width="73.28515625" style="57" customWidth="1"/>
    <col min="13826" max="13826" width="15.28515625" style="57" customWidth="1"/>
    <col min="13827" max="13829" width="18" style="57" customWidth="1"/>
    <col min="13830" max="13833" width="16.7109375" style="57" customWidth="1"/>
    <col min="13834" max="13834" width="18.140625" style="57" customWidth="1"/>
    <col min="13835" max="13835" width="10" style="57" customWidth="1"/>
    <col min="13836" max="13836" width="9.5703125" style="57" customWidth="1"/>
    <col min="13837" max="13838" width="9.140625" style="57" customWidth="1"/>
    <col min="13839" max="13839" width="10.5703125" style="57" customWidth="1"/>
    <col min="13840" max="14080" width="9.140625" style="57"/>
    <col min="14081" max="14081" width="73.28515625" style="57" customWidth="1"/>
    <col min="14082" max="14082" width="15.28515625" style="57" customWidth="1"/>
    <col min="14083" max="14085" width="18" style="57" customWidth="1"/>
    <col min="14086" max="14089" width="16.7109375" style="57" customWidth="1"/>
    <col min="14090" max="14090" width="18.140625" style="57" customWidth="1"/>
    <col min="14091" max="14091" width="10" style="57" customWidth="1"/>
    <col min="14092" max="14092" width="9.5703125" style="57" customWidth="1"/>
    <col min="14093" max="14094" width="9.140625" style="57" customWidth="1"/>
    <col min="14095" max="14095" width="10.5703125" style="57" customWidth="1"/>
    <col min="14096" max="14336" width="9.140625" style="57"/>
    <col min="14337" max="14337" width="73.28515625" style="57" customWidth="1"/>
    <col min="14338" max="14338" width="15.28515625" style="57" customWidth="1"/>
    <col min="14339" max="14341" width="18" style="57" customWidth="1"/>
    <col min="14342" max="14345" width="16.7109375" style="57" customWidth="1"/>
    <col min="14346" max="14346" width="18.140625" style="57" customWidth="1"/>
    <col min="14347" max="14347" width="10" style="57" customWidth="1"/>
    <col min="14348" max="14348" width="9.5703125" style="57" customWidth="1"/>
    <col min="14349" max="14350" width="9.140625" style="57" customWidth="1"/>
    <col min="14351" max="14351" width="10.5703125" style="57" customWidth="1"/>
    <col min="14352" max="14592" width="9.140625" style="57"/>
    <col min="14593" max="14593" width="73.28515625" style="57" customWidth="1"/>
    <col min="14594" max="14594" width="15.28515625" style="57" customWidth="1"/>
    <col min="14595" max="14597" width="18" style="57" customWidth="1"/>
    <col min="14598" max="14601" width="16.7109375" style="57" customWidth="1"/>
    <col min="14602" max="14602" width="18.140625" style="57" customWidth="1"/>
    <col min="14603" max="14603" width="10" style="57" customWidth="1"/>
    <col min="14604" max="14604" width="9.5703125" style="57" customWidth="1"/>
    <col min="14605" max="14606" width="9.140625" style="57" customWidth="1"/>
    <col min="14607" max="14607" width="10.5703125" style="57" customWidth="1"/>
    <col min="14608" max="14848" width="9.140625" style="57"/>
    <col min="14849" max="14849" width="73.28515625" style="57" customWidth="1"/>
    <col min="14850" max="14850" width="15.28515625" style="57" customWidth="1"/>
    <col min="14851" max="14853" width="18" style="57" customWidth="1"/>
    <col min="14854" max="14857" width="16.7109375" style="57" customWidth="1"/>
    <col min="14858" max="14858" width="18.140625" style="57" customWidth="1"/>
    <col min="14859" max="14859" width="10" style="57" customWidth="1"/>
    <col min="14860" max="14860" width="9.5703125" style="57" customWidth="1"/>
    <col min="14861" max="14862" width="9.140625" style="57" customWidth="1"/>
    <col min="14863" max="14863" width="10.5703125" style="57" customWidth="1"/>
    <col min="14864" max="15104" width="9.140625" style="57"/>
    <col min="15105" max="15105" width="73.28515625" style="57" customWidth="1"/>
    <col min="15106" max="15106" width="15.28515625" style="57" customWidth="1"/>
    <col min="15107" max="15109" width="18" style="57" customWidth="1"/>
    <col min="15110" max="15113" width="16.7109375" style="57" customWidth="1"/>
    <col min="15114" max="15114" width="18.140625" style="57" customWidth="1"/>
    <col min="15115" max="15115" width="10" style="57" customWidth="1"/>
    <col min="15116" max="15116" width="9.5703125" style="57" customWidth="1"/>
    <col min="15117" max="15118" width="9.140625" style="57" customWidth="1"/>
    <col min="15119" max="15119" width="10.5703125" style="57" customWidth="1"/>
    <col min="15120" max="15360" width="9.140625" style="57"/>
    <col min="15361" max="15361" width="73.28515625" style="57" customWidth="1"/>
    <col min="15362" max="15362" width="15.28515625" style="57" customWidth="1"/>
    <col min="15363" max="15365" width="18" style="57" customWidth="1"/>
    <col min="15366" max="15369" width="16.7109375" style="57" customWidth="1"/>
    <col min="15370" max="15370" width="18.140625" style="57" customWidth="1"/>
    <col min="15371" max="15371" width="10" style="57" customWidth="1"/>
    <col min="15372" max="15372" width="9.5703125" style="57" customWidth="1"/>
    <col min="15373" max="15374" width="9.140625" style="57" customWidth="1"/>
    <col min="15375" max="15375" width="10.5703125" style="57" customWidth="1"/>
    <col min="15376" max="15616" width="9.140625" style="57"/>
    <col min="15617" max="15617" width="73.28515625" style="57" customWidth="1"/>
    <col min="15618" max="15618" width="15.28515625" style="57" customWidth="1"/>
    <col min="15619" max="15621" width="18" style="57" customWidth="1"/>
    <col min="15622" max="15625" width="16.7109375" style="57" customWidth="1"/>
    <col min="15626" max="15626" width="18.140625" style="57" customWidth="1"/>
    <col min="15627" max="15627" width="10" style="57" customWidth="1"/>
    <col min="15628" max="15628" width="9.5703125" style="57" customWidth="1"/>
    <col min="15629" max="15630" width="9.140625" style="57" customWidth="1"/>
    <col min="15631" max="15631" width="10.5703125" style="57" customWidth="1"/>
    <col min="15632" max="15872" width="9.140625" style="57"/>
    <col min="15873" max="15873" width="73.28515625" style="57" customWidth="1"/>
    <col min="15874" max="15874" width="15.28515625" style="57" customWidth="1"/>
    <col min="15875" max="15877" width="18" style="57" customWidth="1"/>
    <col min="15878" max="15881" width="16.7109375" style="57" customWidth="1"/>
    <col min="15882" max="15882" width="18.140625" style="57" customWidth="1"/>
    <col min="15883" max="15883" width="10" style="57" customWidth="1"/>
    <col min="15884" max="15884" width="9.5703125" style="57" customWidth="1"/>
    <col min="15885" max="15886" width="9.140625" style="57" customWidth="1"/>
    <col min="15887" max="15887" width="10.5703125" style="57" customWidth="1"/>
    <col min="15888" max="16128" width="9.140625" style="57"/>
    <col min="16129" max="16129" width="73.28515625" style="57" customWidth="1"/>
    <col min="16130" max="16130" width="15.28515625" style="57" customWidth="1"/>
    <col min="16131" max="16133" width="18" style="57" customWidth="1"/>
    <col min="16134" max="16137" width="16.7109375" style="57" customWidth="1"/>
    <col min="16138" max="16138" width="18.140625" style="57" customWidth="1"/>
    <col min="16139" max="16139" width="10" style="57" customWidth="1"/>
    <col min="16140" max="16140" width="9.5703125" style="57" customWidth="1"/>
    <col min="16141" max="16142" width="9.140625" style="57" customWidth="1"/>
    <col min="16143" max="16143" width="10.5703125" style="57" customWidth="1"/>
    <col min="16144" max="16384" width="9.140625" style="57"/>
  </cols>
  <sheetData>
    <row r="1" spans="1:10" ht="20.45" customHeight="1" x14ac:dyDescent="0.25">
      <c r="B1" s="83"/>
      <c r="C1" s="83"/>
      <c r="D1" s="83"/>
      <c r="E1" s="83"/>
      <c r="H1" s="189" t="s">
        <v>342</v>
      </c>
      <c r="I1" s="189"/>
    </row>
    <row r="2" spans="1:10" x14ac:dyDescent="0.25">
      <c r="B2" s="83"/>
      <c r="C2" s="83"/>
      <c r="D2" s="83"/>
      <c r="E2" s="83"/>
      <c r="H2" s="161" t="s">
        <v>330</v>
      </c>
      <c r="I2" s="150"/>
    </row>
    <row r="3" spans="1:10" x14ac:dyDescent="0.25">
      <c r="B3" s="149"/>
      <c r="C3" s="149"/>
      <c r="D3" s="149"/>
      <c r="E3" s="149"/>
      <c r="H3" s="174" t="s">
        <v>343</v>
      </c>
      <c r="I3" s="174"/>
    </row>
    <row r="4" spans="1:10" x14ac:dyDescent="0.25">
      <c r="B4" s="83"/>
      <c r="C4" s="83"/>
      <c r="D4" s="83"/>
      <c r="E4" s="83"/>
      <c r="H4" s="161" t="s">
        <v>372</v>
      </c>
      <c r="I4" s="150" t="s">
        <v>371</v>
      </c>
    </row>
    <row r="5" spans="1:10" x14ac:dyDescent="0.25">
      <c r="B5" s="83"/>
      <c r="C5" s="83"/>
      <c r="D5" s="83"/>
      <c r="E5" s="83"/>
    </row>
    <row r="6" spans="1:10" x14ac:dyDescent="0.25">
      <c r="B6" s="83"/>
      <c r="C6" s="83"/>
      <c r="D6" s="83"/>
      <c r="E6" s="83"/>
    </row>
    <row r="7" spans="1:10" ht="18.75" customHeight="1" x14ac:dyDescent="0.25">
      <c r="A7" s="57" t="s">
        <v>287</v>
      </c>
      <c r="B7" s="58"/>
      <c r="D7" s="57"/>
      <c r="E7" s="57"/>
      <c r="G7" s="175" t="s">
        <v>288</v>
      </c>
      <c r="H7" s="175"/>
      <c r="I7" s="175"/>
      <c r="J7" s="175"/>
    </row>
    <row r="8" spans="1:10" x14ac:dyDescent="0.25">
      <c r="B8" s="58"/>
      <c r="D8" s="57"/>
      <c r="E8" s="57"/>
    </row>
    <row r="9" spans="1:10" ht="18.75" customHeight="1" x14ac:dyDescent="0.25">
      <c r="A9" s="177" t="s">
        <v>365</v>
      </c>
      <c r="B9" s="178"/>
      <c r="C9" s="80"/>
      <c r="D9" s="58"/>
      <c r="E9" s="58"/>
      <c r="F9" s="58"/>
      <c r="G9" s="176" t="s">
        <v>366</v>
      </c>
      <c r="H9" s="176"/>
      <c r="I9" s="176"/>
      <c r="J9" s="176"/>
    </row>
    <row r="10" spans="1:10" ht="52.5" customHeight="1" x14ac:dyDescent="0.25">
      <c r="A10" s="79" t="s">
        <v>341</v>
      </c>
      <c r="B10" s="81"/>
      <c r="C10" s="82"/>
      <c r="D10" s="82"/>
      <c r="E10" s="58"/>
      <c r="F10" s="58"/>
      <c r="G10" s="180" t="s">
        <v>328</v>
      </c>
      <c r="H10" s="181"/>
      <c r="I10" s="181"/>
      <c r="J10" s="181"/>
    </row>
    <row r="11" spans="1:10" ht="18.75" customHeight="1" x14ac:dyDescent="0.25">
      <c r="A11" s="60" t="s">
        <v>289</v>
      </c>
      <c r="D11" s="58"/>
      <c r="E11" s="58"/>
      <c r="F11" s="58"/>
      <c r="G11" s="60" t="s">
        <v>309</v>
      </c>
      <c r="H11" s="59"/>
      <c r="I11" s="60"/>
      <c r="J11" s="60"/>
    </row>
    <row r="12" spans="1:10" ht="18.75" customHeight="1" x14ac:dyDescent="0.25">
      <c r="A12" s="57" t="s">
        <v>340</v>
      </c>
      <c r="B12" s="57"/>
      <c r="C12" s="57"/>
      <c r="D12" s="57"/>
      <c r="E12" s="58"/>
      <c r="F12" s="58"/>
      <c r="G12" s="57" t="s">
        <v>337</v>
      </c>
    </row>
    <row r="13" spans="1:10" ht="18.75" customHeight="1" x14ac:dyDescent="0.25">
      <c r="D13" s="58"/>
      <c r="E13" s="58"/>
      <c r="F13" s="58"/>
      <c r="G13" s="60"/>
      <c r="H13" s="60"/>
      <c r="I13" s="60"/>
      <c r="J13" s="60"/>
    </row>
    <row r="14" spans="1:10" ht="18.75" customHeight="1" x14ac:dyDescent="0.25">
      <c r="F14" s="61"/>
      <c r="G14" s="57" t="s">
        <v>367</v>
      </c>
    </row>
    <row r="15" spans="1:10" ht="26.25" customHeight="1" x14ac:dyDescent="0.25">
      <c r="A15" s="59"/>
      <c r="C15" s="62"/>
      <c r="D15" s="61"/>
      <c r="E15" s="61"/>
      <c r="F15" s="61"/>
      <c r="G15" s="176" t="s">
        <v>368</v>
      </c>
      <c r="H15" s="176"/>
      <c r="I15" s="176"/>
      <c r="J15" s="176"/>
    </row>
    <row r="16" spans="1:10" ht="30.75" customHeight="1" x14ac:dyDescent="0.25">
      <c r="A16" s="185"/>
      <c r="B16" s="185"/>
      <c r="C16" s="63"/>
      <c r="D16" s="63"/>
      <c r="E16" s="63"/>
      <c r="F16" s="64"/>
      <c r="G16" s="182" t="s">
        <v>329</v>
      </c>
      <c r="H16" s="183"/>
      <c r="I16" s="183"/>
      <c r="J16" s="183"/>
    </row>
    <row r="17" spans="1:11" ht="19.5" customHeight="1" x14ac:dyDescent="0.25">
      <c r="A17" s="186"/>
      <c r="B17" s="186"/>
      <c r="F17" s="58"/>
      <c r="G17" s="60" t="s">
        <v>309</v>
      </c>
      <c r="H17" s="59"/>
      <c r="I17" s="60"/>
      <c r="J17" s="60"/>
    </row>
    <row r="18" spans="1:11" ht="19.5" customHeight="1" x14ac:dyDescent="0.25">
      <c r="A18" s="59"/>
      <c r="F18" s="58"/>
      <c r="G18" s="57" t="s">
        <v>337</v>
      </c>
    </row>
    <row r="19" spans="1:11" ht="28.9" customHeight="1" x14ac:dyDescent="0.25">
      <c r="A19" s="171"/>
      <c r="B19" s="171"/>
      <c r="C19" s="171"/>
      <c r="D19" s="171"/>
      <c r="E19" s="171"/>
      <c r="F19" s="58"/>
      <c r="G19" s="57" t="s">
        <v>367</v>
      </c>
    </row>
    <row r="20" spans="1:11" ht="18.600000000000001" customHeight="1" x14ac:dyDescent="0.25">
      <c r="A20" s="171"/>
      <c r="B20" s="171"/>
      <c r="C20" s="171"/>
      <c r="D20" s="171"/>
      <c r="E20" s="171"/>
      <c r="F20" s="58"/>
      <c r="G20" s="179" t="s">
        <v>370</v>
      </c>
      <c r="H20" s="179"/>
      <c r="I20" s="179"/>
      <c r="J20" s="179"/>
    </row>
    <row r="21" spans="1:11" ht="16.149999999999999" customHeight="1" x14ac:dyDescent="0.25">
      <c r="A21" s="171"/>
      <c r="B21" s="171"/>
      <c r="C21" s="171"/>
      <c r="D21" s="171"/>
      <c r="E21" s="171"/>
      <c r="F21" s="58"/>
      <c r="G21" s="173" t="s">
        <v>369</v>
      </c>
      <c r="H21" s="171"/>
      <c r="I21" s="171"/>
      <c r="J21" s="171"/>
    </row>
    <row r="22" spans="1:11" ht="37.15" customHeight="1" x14ac:dyDescent="0.25">
      <c r="A22" s="171"/>
      <c r="B22" s="171"/>
      <c r="C22" s="171"/>
      <c r="D22" s="171"/>
      <c r="E22" s="171"/>
      <c r="F22" s="58"/>
      <c r="G22" s="58"/>
      <c r="H22" s="187" t="s">
        <v>328</v>
      </c>
      <c r="I22" s="188"/>
      <c r="J22" s="188"/>
      <c r="K22" s="188"/>
    </row>
    <row r="23" spans="1:11" ht="37.15" customHeight="1" x14ac:dyDescent="0.25">
      <c r="A23" s="171"/>
      <c r="B23" s="171"/>
      <c r="C23" s="171"/>
      <c r="D23" s="171"/>
      <c r="E23" s="171"/>
      <c r="F23" s="58"/>
      <c r="G23" s="150" t="s">
        <v>309</v>
      </c>
      <c r="H23" s="171"/>
      <c r="I23" s="150"/>
      <c r="J23" s="150"/>
      <c r="K23" s="172"/>
    </row>
    <row r="24" spans="1:11" ht="22.15" customHeight="1" x14ac:dyDescent="0.25">
      <c r="A24" s="171"/>
      <c r="B24" s="171"/>
      <c r="C24" s="171"/>
      <c r="D24" s="171"/>
      <c r="E24" s="171"/>
      <c r="F24" s="58"/>
      <c r="G24" s="57" t="s">
        <v>337</v>
      </c>
      <c r="K24" s="172"/>
    </row>
    <row r="25" spans="1:11" ht="37.15" customHeight="1" x14ac:dyDescent="0.25">
      <c r="A25" s="192" t="s">
        <v>356</v>
      </c>
      <c r="B25" s="192"/>
      <c r="C25" s="192"/>
      <c r="D25" s="192"/>
      <c r="E25" s="192"/>
      <c r="F25" s="192"/>
      <c r="G25" s="192"/>
      <c r="H25" s="192"/>
      <c r="I25" s="192"/>
      <c r="J25" s="192"/>
    </row>
    <row r="26" spans="1:11" ht="20.100000000000001" customHeight="1" x14ac:dyDescent="0.25">
      <c r="A26" s="65"/>
      <c r="B26" s="184"/>
      <c r="C26" s="184"/>
      <c r="D26" s="184"/>
      <c r="E26" s="184"/>
      <c r="F26" s="184"/>
      <c r="G26" s="66"/>
      <c r="H26" s="67"/>
      <c r="I26" s="68" t="s">
        <v>290</v>
      </c>
      <c r="J26" s="69" t="s">
        <v>291</v>
      </c>
    </row>
    <row r="27" spans="1:11" ht="20.100000000000001" customHeight="1" x14ac:dyDescent="0.25">
      <c r="A27" s="70" t="s">
        <v>292</v>
      </c>
      <c r="B27" s="184" t="s">
        <v>348</v>
      </c>
      <c r="C27" s="184"/>
      <c r="D27" s="184"/>
      <c r="E27" s="184"/>
      <c r="F27" s="184"/>
      <c r="G27" s="71"/>
      <c r="H27" s="72"/>
      <c r="I27" s="73" t="s">
        <v>293</v>
      </c>
      <c r="J27" s="69">
        <v>22376651</v>
      </c>
    </row>
    <row r="28" spans="1:11" ht="20.100000000000001" customHeight="1" x14ac:dyDescent="0.25">
      <c r="A28" s="70" t="s">
        <v>294</v>
      </c>
      <c r="B28" s="184" t="s">
        <v>349</v>
      </c>
      <c r="C28" s="184"/>
      <c r="D28" s="184"/>
      <c r="E28" s="184"/>
      <c r="F28" s="184"/>
      <c r="G28" s="66"/>
      <c r="H28" s="67"/>
      <c r="I28" s="73" t="s">
        <v>295</v>
      </c>
      <c r="J28" s="69"/>
    </row>
    <row r="29" spans="1:11" ht="26.45" customHeight="1" x14ac:dyDescent="0.25">
      <c r="A29" s="70" t="s">
        <v>296</v>
      </c>
      <c r="B29" s="184"/>
      <c r="C29" s="184"/>
      <c r="D29" s="184"/>
      <c r="E29" s="184"/>
      <c r="F29" s="184"/>
      <c r="G29" s="66"/>
      <c r="H29" s="67"/>
      <c r="I29" s="73" t="s">
        <v>297</v>
      </c>
      <c r="J29" s="69" t="s">
        <v>346</v>
      </c>
    </row>
    <row r="30" spans="1:11" ht="20.100000000000001" customHeight="1" x14ac:dyDescent="0.25">
      <c r="A30" s="70" t="s">
        <v>298</v>
      </c>
      <c r="B30" s="184"/>
      <c r="C30" s="184"/>
      <c r="D30" s="184"/>
      <c r="E30" s="184"/>
      <c r="F30" s="184"/>
      <c r="G30" s="71"/>
      <c r="H30" s="72"/>
      <c r="I30" s="73" t="s">
        <v>299</v>
      </c>
      <c r="J30" s="69"/>
    </row>
    <row r="31" spans="1:11" ht="20.100000000000001" customHeight="1" x14ac:dyDescent="0.25">
      <c r="A31" s="70" t="s">
        <v>300</v>
      </c>
      <c r="B31" s="184"/>
      <c r="C31" s="184"/>
      <c r="D31" s="184"/>
      <c r="E31" s="184"/>
      <c r="F31" s="184"/>
      <c r="G31" s="71"/>
      <c r="H31" s="72"/>
      <c r="I31" s="73" t="s">
        <v>301</v>
      </c>
      <c r="J31" s="69"/>
    </row>
    <row r="32" spans="1:11" ht="26.45" customHeight="1" x14ac:dyDescent="0.25">
      <c r="A32" s="70" t="s">
        <v>302</v>
      </c>
      <c r="B32" s="184" t="s">
        <v>350</v>
      </c>
      <c r="C32" s="184"/>
      <c r="D32" s="184"/>
      <c r="E32" s="184"/>
      <c r="F32" s="184"/>
      <c r="G32" s="71"/>
      <c r="H32" s="74"/>
      <c r="I32" s="75" t="s">
        <v>303</v>
      </c>
      <c r="J32" s="69" t="s">
        <v>347</v>
      </c>
    </row>
    <row r="33" spans="1:10" ht="20.100000000000001" customHeight="1" x14ac:dyDescent="0.25">
      <c r="A33" s="70" t="s">
        <v>304</v>
      </c>
      <c r="B33" s="184"/>
      <c r="C33" s="184"/>
      <c r="D33" s="184"/>
      <c r="E33" s="184"/>
      <c r="F33" s="184"/>
      <c r="G33" s="184"/>
      <c r="H33" s="190"/>
      <c r="I33" s="191"/>
      <c r="J33" s="76"/>
    </row>
    <row r="34" spans="1:10" ht="20.100000000000001" customHeight="1" x14ac:dyDescent="0.25">
      <c r="A34" s="70" t="s">
        <v>305</v>
      </c>
      <c r="B34" s="184"/>
      <c r="C34" s="184"/>
      <c r="D34" s="184"/>
      <c r="E34" s="184"/>
      <c r="F34" s="184"/>
      <c r="G34" s="184"/>
      <c r="H34" s="190"/>
      <c r="I34" s="191"/>
      <c r="J34" s="76"/>
    </row>
    <row r="35" spans="1:10" ht="20.100000000000001" customHeight="1" x14ac:dyDescent="0.25">
      <c r="A35" s="70" t="s">
        <v>306</v>
      </c>
      <c r="B35" s="184">
        <v>2</v>
      </c>
      <c r="C35" s="184"/>
      <c r="D35" s="184"/>
      <c r="E35" s="184"/>
      <c r="F35" s="184"/>
      <c r="G35" s="71"/>
      <c r="H35" s="71"/>
      <c r="I35" s="71"/>
      <c r="J35" s="72"/>
    </row>
    <row r="36" spans="1:10" ht="30.6" customHeight="1" x14ac:dyDescent="0.25">
      <c r="A36" s="70" t="s">
        <v>307</v>
      </c>
      <c r="B36" s="184" t="s">
        <v>351</v>
      </c>
      <c r="C36" s="184"/>
      <c r="D36" s="184"/>
      <c r="E36" s="184"/>
      <c r="F36" s="184"/>
      <c r="G36" s="66"/>
      <c r="H36" s="66"/>
      <c r="I36" s="66"/>
      <c r="J36" s="67"/>
    </row>
    <row r="37" spans="1:10" ht="20.100000000000001" customHeight="1" x14ac:dyDescent="0.25">
      <c r="A37" s="70" t="s">
        <v>308</v>
      </c>
      <c r="B37" s="184">
        <v>977201110</v>
      </c>
      <c r="C37" s="184"/>
      <c r="D37" s="184"/>
      <c r="E37" s="184"/>
      <c r="F37" s="184"/>
      <c r="G37" s="71"/>
      <c r="H37" s="71"/>
      <c r="I37" s="71"/>
      <c r="J37" s="72"/>
    </row>
    <row r="38" spans="1:10" ht="20.100000000000001" customHeight="1" x14ac:dyDescent="0.25">
      <c r="A38" s="70" t="s">
        <v>327</v>
      </c>
      <c r="B38" s="184" t="s">
        <v>352</v>
      </c>
      <c r="C38" s="184"/>
      <c r="D38" s="184"/>
      <c r="E38" s="184"/>
      <c r="F38" s="184"/>
      <c r="G38" s="66"/>
      <c r="H38" s="66"/>
      <c r="I38" s="66"/>
      <c r="J38" s="67"/>
    </row>
    <row r="39" spans="1:10" ht="9" customHeight="1" x14ac:dyDescent="0.25">
      <c r="A39" s="77"/>
      <c r="B39" s="77"/>
      <c r="C39" s="77"/>
      <c r="D39" s="77"/>
      <c r="E39" s="77"/>
      <c r="F39" s="77"/>
      <c r="G39" s="77"/>
      <c r="H39" s="77"/>
      <c r="I39" s="77"/>
      <c r="J39" s="77"/>
    </row>
    <row r="40" spans="1:10" s="59" customFormat="1" x14ac:dyDescent="0.25">
      <c r="A40" s="78"/>
      <c r="F40" s="57"/>
      <c r="G40" s="57"/>
      <c r="H40" s="57"/>
      <c r="I40" s="57"/>
      <c r="J40" s="57"/>
    </row>
    <row r="41" spans="1:10" s="59" customFormat="1" x14ac:dyDescent="0.25">
      <c r="A41" s="78"/>
      <c r="F41" s="57"/>
      <c r="G41" s="57"/>
      <c r="H41" s="57"/>
      <c r="I41" s="57"/>
      <c r="J41" s="57"/>
    </row>
    <row r="42" spans="1:10" s="59" customFormat="1" x14ac:dyDescent="0.25">
      <c r="A42" s="78"/>
      <c r="F42" s="57"/>
      <c r="G42" s="57"/>
      <c r="H42" s="57"/>
      <c r="I42" s="57"/>
      <c r="J42" s="57"/>
    </row>
    <row r="43" spans="1:10" s="59" customFormat="1" x14ac:dyDescent="0.25">
      <c r="A43" s="78"/>
      <c r="F43" s="57"/>
      <c r="G43" s="57"/>
      <c r="H43" s="57"/>
      <c r="I43" s="57"/>
      <c r="J43" s="57"/>
    </row>
    <row r="44" spans="1:10" s="59" customFormat="1" x14ac:dyDescent="0.25">
      <c r="A44" s="78"/>
      <c r="F44" s="57"/>
      <c r="G44" s="57"/>
      <c r="H44" s="57"/>
      <c r="I44" s="57"/>
      <c r="J44" s="57"/>
    </row>
    <row r="45" spans="1:10" s="59" customFormat="1" x14ac:dyDescent="0.25">
      <c r="A45" s="78"/>
      <c r="F45" s="57"/>
      <c r="G45" s="57"/>
      <c r="H45" s="57"/>
      <c r="I45" s="57"/>
      <c r="J45" s="57"/>
    </row>
    <row r="46" spans="1:10" s="59" customFormat="1" x14ac:dyDescent="0.25">
      <c r="A46" s="78"/>
      <c r="F46" s="57"/>
      <c r="G46" s="57"/>
      <c r="H46" s="57"/>
      <c r="I46" s="57"/>
      <c r="J46" s="57"/>
    </row>
    <row r="47" spans="1:10" s="59" customFormat="1" x14ac:dyDescent="0.25">
      <c r="A47" s="78"/>
      <c r="F47" s="57"/>
      <c r="G47" s="57"/>
      <c r="H47" s="57"/>
      <c r="I47" s="57"/>
      <c r="J47" s="57"/>
    </row>
  </sheetData>
  <mergeCells count="28">
    <mergeCell ref="H1:I1"/>
    <mergeCell ref="B38:F38"/>
    <mergeCell ref="G33:I33"/>
    <mergeCell ref="B34:F34"/>
    <mergeCell ref="G34:I34"/>
    <mergeCell ref="B35:F35"/>
    <mergeCell ref="B36:F36"/>
    <mergeCell ref="B37:F37"/>
    <mergeCell ref="B33:F33"/>
    <mergeCell ref="B28:F28"/>
    <mergeCell ref="B29:F29"/>
    <mergeCell ref="B30:F30"/>
    <mergeCell ref="B31:F31"/>
    <mergeCell ref="B32:F32"/>
    <mergeCell ref="A25:J25"/>
    <mergeCell ref="B26:F26"/>
    <mergeCell ref="B27:F27"/>
    <mergeCell ref="G15:J15"/>
    <mergeCell ref="A16:B16"/>
    <mergeCell ref="A17:B17"/>
    <mergeCell ref="H22:K22"/>
    <mergeCell ref="H3:I3"/>
    <mergeCell ref="G7:J7"/>
    <mergeCell ref="G9:J9"/>
    <mergeCell ref="A9:B9"/>
    <mergeCell ref="G20:J20"/>
    <mergeCell ref="G10:J10"/>
    <mergeCell ref="G16:J16"/>
  </mergeCells>
  <printOptions horizontalCentered="1"/>
  <pageMargins left="0.39370078740157483" right="0.39370078740157483" top="0.78740157480314965" bottom="0.15748031496062992" header="0.39370078740157483" footer="0.19685039370078741"/>
  <pageSetup paperSize="9" scale="60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8"/>
  <sheetViews>
    <sheetView view="pageBreakPreview" zoomScale="70" zoomScaleNormal="75" zoomScaleSheetLayoutView="70" workbookViewId="0">
      <selection activeCell="A2" sqref="A2:W2"/>
    </sheetView>
  </sheetViews>
  <sheetFormatPr defaultColWidth="9.140625" defaultRowHeight="14.25" x14ac:dyDescent="0.2"/>
  <cols>
    <col min="1" max="1" width="4.42578125" style="153" bestFit="1" customWidth="1"/>
    <col min="2" max="2" width="39.5703125" style="153" customWidth="1"/>
    <col min="3" max="3" width="12.42578125" style="153" customWidth="1"/>
    <col min="4" max="4" width="12.7109375" style="153" customWidth="1"/>
    <col min="5" max="5" width="13.7109375" style="153" customWidth="1"/>
    <col min="6" max="6" width="13.5703125" style="153" customWidth="1"/>
    <col min="7" max="8" width="9.28515625" style="153" bestFit="1" customWidth="1"/>
    <col min="9" max="9" width="11.42578125" style="153" customWidth="1"/>
    <col min="10" max="10" width="11.140625" style="153" customWidth="1"/>
    <col min="11" max="11" width="9.28515625" style="153" bestFit="1" customWidth="1"/>
    <col min="12" max="12" width="9.28515625" style="153" customWidth="1"/>
    <col min="13" max="13" width="9.85546875" style="153" customWidth="1"/>
    <col min="14" max="14" width="10.85546875" style="153" customWidth="1"/>
    <col min="15" max="16" width="9.28515625" style="153" customWidth="1"/>
    <col min="17" max="17" width="10.85546875" style="153" customWidth="1"/>
    <col min="18" max="18" width="11.140625" style="153" customWidth="1"/>
    <col min="19" max="19" width="11.42578125" style="153" customWidth="1"/>
    <col min="20" max="20" width="10.42578125" style="153" customWidth="1"/>
    <col min="21" max="21" width="11.28515625" style="153" customWidth="1"/>
    <col min="22" max="22" width="10.140625" style="153" customWidth="1"/>
    <col min="23" max="23" width="12.5703125" style="153" customWidth="1"/>
    <col min="24" max="16384" width="9.140625" style="153"/>
  </cols>
  <sheetData>
    <row r="1" spans="1:23" ht="16.5" x14ac:dyDescent="0.25">
      <c r="A1" s="154"/>
      <c r="B1" s="86"/>
      <c r="C1" s="86"/>
      <c r="D1" s="155"/>
      <c r="E1" s="155"/>
      <c r="F1" s="155"/>
      <c r="G1" s="156"/>
      <c r="H1" s="156"/>
      <c r="I1" s="156"/>
      <c r="J1" s="156"/>
      <c r="K1" s="156"/>
      <c r="L1" s="156"/>
      <c r="M1" s="156"/>
      <c r="N1" s="157"/>
      <c r="O1" s="156"/>
      <c r="P1" s="157"/>
      <c r="Q1" s="157"/>
      <c r="R1" s="157"/>
      <c r="S1" s="156"/>
      <c r="T1" s="157"/>
      <c r="U1" s="157"/>
      <c r="V1" s="33"/>
      <c r="W1" s="147"/>
    </row>
    <row r="2" spans="1:23" s="158" customFormat="1" ht="18" x14ac:dyDescent="0.25">
      <c r="A2" s="197" t="s">
        <v>284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</row>
    <row r="3" spans="1:23" s="158" customFormat="1" ht="14.45" customHeight="1" x14ac:dyDescent="0.25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203" t="s">
        <v>236</v>
      </c>
      <c r="W3" s="203"/>
    </row>
    <row r="4" spans="1:23" ht="51" x14ac:dyDescent="0.2">
      <c r="A4" s="198" t="s">
        <v>0</v>
      </c>
      <c r="B4" s="199" t="s">
        <v>1</v>
      </c>
      <c r="C4" s="196" t="s">
        <v>282</v>
      </c>
      <c r="D4" s="201" t="s">
        <v>214</v>
      </c>
      <c r="E4" s="200" t="s">
        <v>215</v>
      </c>
      <c r="F4" s="201" t="s">
        <v>216</v>
      </c>
      <c r="G4" s="146" t="s">
        <v>2</v>
      </c>
      <c r="H4" s="91" t="s">
        <v>3</v>
      </c>
      <c r="I4" s="146" t="s">
        <v>4</v>
      </c>
      <c r="J4" s="148" t="s">
        <v>232</v>
      </c>
      <c r="K4" s="202" t="s">
        <v>5</v>
      </c>
      <c r="L4" s="202"/>
      <c r="M4" s="91" t="s">
        <v>6</v>
      </c>
      <c r="N4" s="146" t="s">
        <v>7</v>
      </c>
      <c r="O4" s="148" t="s">
        <v>8</v>
      </c>
      <c r="P4" s="146" t="s">
        <v>9</v>
      </c>
      <c r="Q4" s="146" t="s">
        <v>10</v>
      </c>
      <c r="R4" s="146" t="s">
        <v>11</v>
      </c>
      <c r="S4" s="148" t="s">
        <v>12</v>
      </c>
      <c r="T4" s="146" t="s">
        <v>13</v>
      </c>
      <c r="U4" s="146" t="s">
        <v>14</v>
      </c>
      <c r="V4" s="146" t="s">
        <v>15</v>
      </c>
      <c r="W4" s="148" t="s">
        <v>16</v>
      </c>
    </row>
    <row r="5" spans="1:23" ht="15" x14ac:dyDescent="0.2">
      <c r="A5" s="198"/>
      <c r="B5" s="199"/>
      <c r="C5" s="196"/>
      <c r="D5" s="201"/>
      <c r="E5" s="200"/>
      <c r="F5" s="201"/>
      <c r="G5" s="146" t="s">
        <v>17</v>
      </c>
      <c r="H5" s="146" t="s">
        <v>17</v>
      </c>
      <c r="I5" s="146" t="s">
        <v>17</v>
      </c>
      <c r="J5" s="93" t="s">
        <v>17</v>
      </c>
      <c r="K5" s="146" t="s">
        <v>17</v>
      </c>
      <c r="L5" s="146" t="s">
        <v>18</v>
      </c>
      <c r="M5" s="146" t="s">
        <v>17</v>
      </c>
      <c r="N5" s="146" t="s">
        <v>17</v>
      </c>
      <c r="O5" s="93" t="s">
        <v>17</v>
      </c>
      <c r="P5" s="146" t="s">
        <v>17</v>
      </c>
      <c r="Q5" s="146" t="s">
        <v>17</v>
      </c>
      <c r="R5" s="146" t="s">
        <v>17</v>
      </c>
      <c r="S5" s="93" t="s">
        <v>17</v>
      </c>
      <c r="T5" s="146" t="s">
        <v>17</v>
      </c>
      <c r="U5" s="146" t="s">
        <v>17</v>
      </c>
      <c r="V5" s="146" t="s">
        <v>17</v>
      </c>
      <c r="W5" s="93" t="s">
        <v>17</v>
      </c>
    </row>
    <row r="6" spans="1:23" ht="15.75" x14ac:dyDescent="0.2">
      <c r="A6" s="145">
        <v>1</v>
      </c>
      <c r="B6" s="94" t="s">
        <v>64</v>
      </c>
      <c r="C6" s="95"/>
      <c r="D6" s="96"/>
      <c r="E6" s="96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</row>
    <row r="7" spans="1:23" ht="15.75" x14ac:dyDescent="0.2">
      <c r="A7" s="145">
        <f>A6+1</f>
        <v>2</v>
      </c>
      <c r="B7" s="2" t="s">
        <v>19</v>
      </c>
      <c r="C7" s="98"/>
      <c r="D7" s="99">
        <v>929</v>
      </c>
      <c r="E7" s="30">
        <v>885.9</v>
      </c>
      <c r="F7" s="30">
        <f>G7+H7+I7+K7+M7+N7+P7+Q7+R7+T7+U7+V7</f>
        <v>684</v>
      </c>
      <c r="G7" s="30">
        <v>57</v>
      </c>
      <c r="H7" s="30">
        <v>57</v>
      </c>
      <c r="I7" s="30">
        <v>57</v>
      </c>
      <c r="J7" s="159">
        <f>G7+H7+I7</f>
        <v>171</v>
      </c>
      <c r="K7" s="30">
        <v>57</v>
      </c>
      <c r="L7" s="30"/>
      <c r="M7" s="30">
        <v>57</v>
      </c>
      <c r="N7" s="30">
        <v>57</v>
      </c>
      <c r="O7" s="159">
        <f>K7+M7+N7</f>
        <v>171</v>
      </c>
      <c r="P7" s="30">
        <v>57</v>
      </c>
      <c r="Q7" s="30">
        <v>57</v>
      </c>
      <c r="R7" s="30">
        <v>57</v>
      </c>
      <c r="S7" s="159">
        <f>P7+Q7+R7</f>
        <v>171</v>
      </c>
      <c r="T7" s="30">
        <v>57</v>
      </c>
      <c r="U7" s="30">
        <v>57</v>
      </c>
      <c r="V7" s="30">
        <v>57</v>
      </c>
      <c r="W7" s="159">
        <f>T7+U7+V7</f>
        <v>171</v>
      </c>
    </row>
    <row r="8" spans="1:23" ht="15.75" x14ac:dyDescent="0.2">
      <c r="A8" s="145">
        <f t="shared" ref="A8:A71" si="0">A7+1</f>
        <v>3</v>
      </c>
      <c r="B8" s="2" t="s">
        <v>20</v>
      </c>
      <c r="C8" s="98"/>
      <c r="D8" s="99"/>
      <c r="E8" s="30"/>
      <c r="F8" s="30">
        <f>G8+H8+I8+K8+M8+N8+P8+Q8+R8+T8+U8+V8</f>
        <v>165.5</v>
      </c>
      <c r="G8" s="30">
        <v>11</v>
      </c>
      <c r="H8" s="30">
        <v>16.5</v>
      </c>
      <c r="I8" s="30">
        <v>13</v>
      </c>
      <c r="J8" s="159">
        <f>G8+H8+I8</f>
        <v>40.5</v>
      </c>
      <c r="K8" s="30">
        <v>12</v>
      </c>
      <c r="L8" s="30"/>
      <c r="M8" s="30">
        <v>11</v>
      </c>
      <c r="N8" s="30">
        <v>12</v>
      </c>
      <c r="O8" s="159">
        <f>K8+M8+N8</f>
        <v>35</v>
      </c>
      <c r="P8" s="30">
        <v>15</v>
      </c>
      <c r="Q8" s="30">
        <v>15</v>
      </c>
      <c r="R8" s="30">
        <v>15</v>
      </c>
      <c r="S8" s="159">
        <f>P8+Q8+R8</f>
        <v>45</v>
      </c>
      <c r="T8" s="30">
        <v>15</v>
      </c>
      <c r="U8" s="30">
        <v>15</v>
      </c>
      <c r="V8" s="30">
        <v>15</v>
      </c>
      <c r="W8" s="159">
        <f>T8+U8+V8</f>
        <v>45</v>
      </c>
    </row>
    <row r="9" spans="1:23" ht="15.75" x14ac:dyDescent="0.2">
      <c r="A9" s="145">
        <f t="shared" si="0"/>
        <v>4</v>
      </c>
      <c r="B9" s="2" t="s">
        <v>21</v>
      </c>
      <c r="C9" s="98"/>
      <c r="D9" s="99"/>
      <c r="E9" s="30"/>
      <c r="F9" s="30">
        <f>G9+H9+I9+K9+M9+N9+P9+Q9+R9+T9+U9+V9</f>
        <v>0</v>
      </c>
      <c r="G9" s="30"/>
      <c r="H9" s="30"/>
      <c r="I9" s="30"/>
      <c r="J9" s="159">
        <f>G9+H9+I9</f>
        <v>0</v>
      </c>
      <c r="K9" s="30"/>
      <c r="L9" s="30"/>
      <c r="M9" s="30"/>
      <c r="N9" s="30"/>
      <c r="O9" s="159">
        <f>K9+M9+N9</f>
        <v>0</v>
      </c>
      <c r="P9" s="30"/>
      <c r="Q9" s="30"/>
      <c r="R9" s="30"/>
      <c r="S9" s="159">
        <f>P9+Q9+R9</f>
        <v>0</v>
      </c>
      <c r="T9" s="30"/>
      <c r="U9" s="30"/>
      <c r="V9" s="30"/>
      <c r="W9" s="159">
        <f>T9+U9+V9</f>
        <v>0</v>
      </c>
    </row>
    <row r="10" spans="1:23" ht="15.75" x14ac:dyDescent="0.2">
      <c r="A10" s="145">
        <f t="shared" si="0"/>
        <v>5</v>
      </c>
      <c r="B10" s="2" t="s">
        <v>36</v>
      </c>
      <c r="C10" s="98"/>
      <c r="D10" s="99"/>
      <c r="E10" s="30"/>
      <c r="F10" s="30">
        <f>G10+H10+I10+K10+M10+N10+P10+Q10+R10+T10+U10+V10</f>
        <v>0</v>
      </c>
      <c r="G10" s="30"/>
      <c r="H10" s="30"/>
      <c r="I10" s="30"/>
      <c r="J10" s="159">
        <f>G10+H10+I10</f>
        <v>0</v>
      </c>
      <c r="K10" s="30"/>
      <c r="L10" s="30"/>
      <c r="M10" s="30"/>
      <c r="N10" s="30"/>
      <c r="O10" s="159">
        <f>K10+M10+N10</f>
        <v>0</v>
      </c>
      <c r="P10" s="30"/>
      <c r="Q10" s="30"/>
      <c r="R10" s="30"/>
      <c r="S10" s="159">
        <f>P10+Q10+R10</f>
        <v>0</v>
      </c>
      <c r="T10" s="30"/>
      <c r="U10" s="30"/>
      <c r="V10" s="30"/>
      <c r="W10" s="159">
        <f>T10+U10+V10</f>
        <v>0</v>
      </c>
    </row>
    <row r="11" spans="1:23" ht="15.75" x14ac:dyDescent="0.25">
      <c r="A11" s="145">
        <f t="shared" si="0"/>
        <v>6</v>
      </c>
      <c r="B11" s="94" t="s">
        <v>22</v>
      </c>
      <c r="C11" s="101"/>
      <c r="D11" s="101">
        <f t="shared" ref="D11:E11" si="1">SUM(D7:D10)</f>
        <v>929</v>
      </c>
      <c r="E11" s="101">
        <f t="shared" si="1"/>
        <v>885.9</v>
      </c>
      <c r="F11" s="101">
        <f>SUM(F7:F10)</f>
        <v>849.5</v>
      </c>
      <c r="G11" s="101">
        <f>SUM(G7:G10)</f>
        <v>68</v>
      </c>
      <c r="H11" s="101">
        <f t="shared" ref="H11:K11" si="2">SUM(H7:H10)</f>
        <v>73.5</v>
      </c>
      <c r="I11" s="101">
        <f t="shared" si="2"/>
        <v>70</v>
      </c>
      <c r="J11" s="101">
        <f t="shared" si="2"/>
        <v>211.5</v>
      </c>
      <c r="K11" s="101">
        <f t="shared" si="2"/>
        <v>69</v>
      </c>
      <c r="L11" s="101">
        <f t="shared" ref="L11" si="3">SUM(L7:L10)</f>
        <v>0</v>
      </c>
      <c r="M11" s="101">
        <f t="shared" ref="M11" si="4">SUM(M7:M10)</f>
        <v>68</v>
      </c>
      <c r="N11" s="101">
        <f t="shared" ref="N11" si="5">SUM(N7:N10)</f>
        <v>69</v>
      </c>
      <c r="O11" s="101">
        <f t="shared" ref="O11" si="6">SUM(O7:O10)</f>
        <v>206</v>
      </c>
      <c r="P11" s="101">
        <f t="shared" ref="P11" si="7">SUM(P7:P10)</f>
        <v>72</v>
      </c>
      <c r="Q11" s="101">
        <f t="shared" ref="Q11" si="8">SUM(Q7:Q10)</f>
        <v>72</v>
      </c>
      <c r="R11" s="101">
        <f t="shared" ref="R11" si="9">SUM(R7:R10)</f>
        <v>72</v>
      </c>
      <c r="S11" s="101">
        <f t="shared" ref="S11" si="10">SUM(S7:S10)</f>
        <v>216</v>
      </c>
      <c r="T11" s="101">
        <f t="shared" ref="T11" si="11">SUM(T7:T10)</f>
        <v>72</v>
      </c>
      <c r="U11" s="101">
        <f t="shared" ref="U11" si="12">SUM(U7:U10)</f>
        <v>72</v>
      </c>
      <c r="V11" s="101">
        <f t="shared" ref="V11" si="13">SUM(V7:V10)</f>
        <v>72</v>
      </c>
      <c r="W11" s="101">
        <f t="shared" ref="W11" si="14">SUM(W7:W10)</f>
        <v>216</v>
      </c>
    </row>
    <row r="12" spans="1:23" ht="31.5" x14ac:dyDescent="0.25">
      <c r="A12" s="145">
        <f t="shared" si="0"/>
        <v>7</v>
      </c>
      <c r="B12" s="94" t="s">
        <v>23</v>
      </c>
      <c r="C12" s="101">
        <f t="shared" ref="C12" si="15">C13+C14</f>
        <v>0</v>
      </c>
      <c r="D12" s="101">
        <f t="shared" ref="D12:K12" si="16">D13+D14</f>
        <v>0</v>
      </c>
      <c r="E12" s="101">
        <f t="shared" si="16"/>
        <v>0</v>
      </c>
      <c r="F12" s="101">
        <f t="shared" si="16"/>
        <v>0</v>
      </c>
      <c r="G12" s="101">
        <f t="shared" si="16"/>
        <v>0</v>
      </c>
      <c r="H12" s="101">
        <f t="shared" si="16"/>
        <v>0</v>
      </c>
      <c r="I12" s="101">
        <f t="shared" si="16"/>
        <v>0</v>
      </c>
      <c r="J12" s="101">
        <f t="shared" si="16"/>
        <v>0</v>
      </c>
      <c r="K12" s="101">
        <f t="shared" si="16"/>
        <v>0</v>
      </c>
      <c r="L12" s="101">
        <f t="shared" ref="L12" si="17">L13+L14</f>
        <v>0</v>
      </c>
      <c r="M12" s="101">
        <f t="shared" ref="M12" si="18">M13+M14</f>
        <v>0</v>
      </c>
      <c r="N12" s="101">
        <f t="shared" ref="N12" si="19">N13+N14</f>
        <v>0</v>
      </c>
      <c r="O12" s="101">
        <f t="shared" ref="O12" si="20">O13+O14</f>
        <v>0</v>
      </c>
      <c r="P12" s="101">
        <f t="shared" ref="P12" si="21">P13+P14</f>
        <v>0</v>
      </c>
      <c r="Q12" s="101">
        <f t="shared" ref="Q12" si="22">Q13+Q14</f>
        <v>0</v>
      </c>
      <c r="R12" s="101">
        <f t="shared" ref="R12" si="23">R13+R14</f>
        <v>0</v>
      </c>
      <c r="S12" s="101">
        <f t="shared" ref="S12" si="24">S13+S14</f>
        <v>0</v>
      </c>
      <c r="T12" s="101">
        <f t="shared" ref="T12" si="25">T13+T14</f>
        <v>0</v>
      </c>
      <c r="U12" s="101">
        <f t="shared" ref="U12" si="26">U13+U14</f>
        <v>0</v>
      </c>
      <c r="V12" s="101">
        <f t="shared" ref="V12" si="27">V13+V14</f>
        <v>0</v>
      </c>
      <c r="W12" s="101">
        <f t="shared" ref="W12" si="28">W13+W14</f>
        <v>0</v>
      </c>
    </row>
    <row r="13" spans="1:23" ht="15.75" x14ac:dyDescent="0.2">
      <c r="A13" s="145">
        <f t="shared" si="0"/>
        <v>8</v>
      </c>
      <c r="B13" s="2" t="s">
        <v>19</v>
      </c>
      <c r="C13" s="98"/>
      <c r="D13" s="99"/>
      <c r="E13" s="30"/>
      <c r="F13" s="30">
        <f>G13+H13+I13+K13+M13+N13+P13+Q13+R13+T13+U13+V13</f>
        <v>0</v>
      </c>
      <c r="G13" s="30"/>
      <c r="H13" s="30"/>
      <c r="I13" s="30"/>
      <c r="J13" s="159">
        <f>G13+H13+I13</f>
        <v>0</v>
      </c>
      <c r="K13" s="30"/>
      <c r="L13" s="30"/>
      <c r="M13" s="30"/>
      <c r="N13" s="30"/>
      <c r="O13" s="159">
        <f>K13+M13+N13</f>
        <v>0</v>
      </c>
      <c r="P13" s="30"/>
      <c r="Q13" s="30"/>
      <c r="R13" s="30"/>
      <c r="S13" s="159">
        <f>P13+Q13+R13</f>
        <v>0</v>
      </c>
      <c r="T13" s="30"/>
      <c r="U13" s="30"/>
      <c r="V13" s="30"/>
      <c r="W13" s="159">
        <f>T13+U13+V13</f>
        <v>0</v>
      </c>
    </row>
    <row r="14" spans="1:23" ht="15.75" x14ac:dyDescent="0.2">
      <c r="A14" s="145">
        <f t="shared" si="0"/>
        <v>9</v>
      </c>
      <c r="B14" s="2" t="s">
        <v>20</v>
      </c>
      <c r="C14" s="98"/>
      <c r="D14" s="99"/>
      <c r="E14" s="30"/>
      <c r="F14" s="30">
        <f>G14+H14+I14+K14+M14+N14+P14+Q14+R14+T14+U14+V14</f>
        <v>0</v>
      </c>
      <c r="G14" s="30"/>
      <c r="H14" s="30"/>
      <c r="I14" s="30"/>
      <c r="J14" s="159">
        <f>G14+H14+I14</f>
        <v>0</v>
      </c>
      <c r="K14" s="30"/>
      <c r="L14" s="30"/>
      <c r="M14" s="30"/>
      <c r="N14" s="30"/>
      <c r="O14" s="159">
        <f>K14+M14+N14</f>
        <v>0</v>
      </c>
      <c r="P14" s="30"/>
      <c r="Q14" s="30"/>
      <c r="R14" s="30"/>
      <c r="S14" s="159">
        <f>P14+Q14+R14</f>
        <v>0</v>
      </c>
      <c r="T14" s="30"/>
      <c r="U14" s="30"/>
      <c r="V14" s="30"/>
      <c r="W14" s="159">
        <f>T14+U14+V14</f>
        <v>0</v>
      </c>
    </row>
    <row r="15" spans="1:23" ht="31.5" x14ac:dyDescent="0.25">
      <c r="A15" s="145">
        <f t="shared" si="0"/>
        <v>10</v>
      </c>
      <c r="B15" s="94" t="s">
        <v>65</v>
      </c>
      <c r="C15" s="101">
        <f t="shared" ref="C15:W15" si="29">SUM(C11,C13:C13,)</f>
        <v>0</v>
      </c>
      <c r="D15" s="101">
        <f t="shared" si="29"/>
        <v>929</v>
      </c>
      <c r="E15" s="101">
        <f t="shared" si="29"/>
        <v>885.9</v>
      </c>
      <c r="F15" s="101">
        <f t="shared" si="29"/>
        <v>849.5</v>
      </c>
      <c r="G15" s="101">
        <f t="shared" si="29"/>
        <v>68</v>
      </c>
      <c r="H15" s="101">
        <f t="shared" si="29"/>
        <v>73.5</v>
      </c>
      <c r="I15" s="101">
        <f t="shared" si="29"/>
        <v>70</v>
      </c>
      <c r="J15" s="101">
        <f t="shared" si="29"/>
        <v>211.5</v>
      </c>
      <c r="K15" s="101">
        <f t="shared" si="29"/>
        <v>69</v>
      </c>
      <c r="L15" s="101">
        <f t="shared" si="29"/>
        <v>0</v>
      </c>
      <c r="M15" s="101">
        <f t="shared" si="29"/>
        <v>68</v>
      </c>
      <c r="N15" s="101">
        <f t="shared" si="29"/>
        <v>69</v>
      </c>
      <c r="O15" s="101">
        <f t="shared" si="29"/>
        <v>206</v>
      </c>
      <c r="P15" s="101">
        <f t="shared" si="29"/>
        <v>72</v>
      </c>
      <c r="Q15" s="101">
        <f t="shared" si="29"/>
        <v>72</v>
      </c>
      <c r="R15" s="101">
        <f t="shared" si="29"/>
        <v>72</v>
      </c>
      <c r="S15" s="101">
        <f t="shared" si="29"/>
        <v>216</v>
      </c>
      <c r="T15" s="101">
        <f t="shared" si="29"/>
        <v>72</v>
      </c>
      <c r="U15" s="101">
        <f t="shared" si="29"/>
        <v>72</v>
      </c>
      <c r="V15" s="101">
        <f t="shared" si="29"/>
        <v>72</v>
      </c>
      <c r="W15" s="101">
        <f t="shared" si="29"/>
        <v>216</v>
      </c>
    </row>
    <row r="16" spans="1:23" ht="15.75" x14ac:dyDescent="0.25">
      <c r="A16" s="145">
        <f t="shared" si="0"/>
        <v>11</v>
      </c>
      <c r="B16" s="94" t="s">
        <v>24</v>
      </c>
      <c r="C16" s="94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</row>
    <row r="17" spans="1:23" ht="47.25" x14ac:dyDescent="0.25">
      <c r="A17" s="145">
        <f t="shared" si="0"/>
        <v>12</v>
      </c>
      <c r="B17" s="94" t="s">
        <v>93</v>
      </c>
      <c r="C17" s="101">
        <f t="shared" ref="C17:W17" si="30">C19+C21+C23</f>
        <v>0</v>
      </c>
      <c r="D17" s="101">
        <f t="shared" si="30"/>
        <v>270</v>
      </c>
      <c r="E17" s="101">
        <f t="shared" si="30"/>
        <v>274.3</v>
      </c>
      <c r="F17" s="101">
        <f t="shared" si="30"/>
        <v>301.2</v>
      </c>
      <c r="G17" s="101">
        <f t="shared" si="30"/>
        <v>25.1</v>
      </c>
      <c r="H17" s="101">
        <f t="shared" si="30"/>
        <v>25.1</v>
      </c>
      <c r="I17" s="101">
        <f t="shared" si="30"/>
        <v>25.1</v>
      </c>
      <c r="J17" s="101">
        <f>J19+J21+J23</f>
        <v>75.3</v>
      </c>
      <c r="K17" s="27">
        <f t="shared" si="30"/>
        <v>25.1</v>
      </c>
      <c r="L17" s="27">
        <f t="shared" si="30"/>
        <v>0</v>
      </c>
      <c r="M17" s="27">
        <f t="shared" si="30"/>
        <v>25.1</v>
      </c>
      <c r="N17" s="27">
        <f t="shared" si="30"/>
        <v>25.1</v>
      </c>
      <c r="O17" s="27">
        <f t="shared" si="30"/>
        <v>75.3</v>
      </c>
      <c r="P17" s="27">
        <f t="shared" si="30"/>
        <v>25.1</v>
      </c>
      <c r="Q17" s="27">
        <f t="shared" si="30"/>
        <v>25.1</v>
      </c>
      <c r="R17" s="27">
        <f t="shared" si="30"/>
        <v>25.1</v>
      </c>
      <c r="S17" s="27">
        <f t="shared" si="30"/>
        <v>75.3</v>
      </c>
      <c r="T17" s="27">
        <f t="shared" si="30"/>
        <v>25.1</v>
      </c>
      <c r="U17" s="27">
        <f t="shared" si="30"/>
        <v>25.1</v>
      </c>
      <c r="V17" s="27">
        <f t="shared" si="30"/>
        <v>25.1</v>
      </c>
      <c r="W17" s="27">
        <f t="shared" si="30"/>
        <v>75.3</v>
      </c>
    </row>
    <row r="18" spans="1:23" ht="15.75" x14ac:dyDescent="0.25">
      <c r="A18" s="145">
        <f t="shared" si="0"/>
        <v>13</v>
      </c>
      <c r="B18" s="1" t="s">
        <v>71</v>
      </c>
      <c r="C18" s="27">
        <f>C20+C22+C24</f>
        <v>0</v>
      </c>
      <c r="D18" s="27">
        <f>D20+D22+D24</f>
        <v>2</v>
      </c>
      <c r="E18" s="27">
        <f>E20+E22+E24</f>
        <v>2</v>
      </c>
      <c r="F18" s="27">
        <f>F20+F22+F24</f>
        <v>2</v>
      </c>
      <c r="G18" s="27">
        <f>G20+G22+G24</f>
        <v>2</v>
      </c>
      <c r="H18" s="27">
        <f t="shared" ref="H18:W18" si="31">H20+H22+H24</f>
        <v>2</v>
      </c>
      <c r="I18" s="27">
        <f t="shared" si="31"/>
        <v>2</v>
      </c>
      <c r="J18" s="27">
        <f t="shared" si="31"/>
        <v>2</v>
      </c>
      <c r="K18" s="27">
        <f t="shared" si="31"/>
        <v>2</v>
      </c>
      <c r="L18" s="27">
        <f t="shared" si="31"/>
        <v>0</v>
      </c>
      <c r="M18" s="27">
        <f t="shared" si="31"/>
        <v>2</v>
      </c>
      <c r="N18" s="27">
        <f t="shared" si="31"/>
        <v>2</v>
      </c>
      <c r="O18" s="27">
        <f t="shared" si="31"/>
        <v>2</v>
      </c>
      <c r="P18" s="27">
        <f t="shared" si="31"/>
        <v>2</v>
      </c>
      <c r="Q18" s="27">
        <f t="shared" si="31"/>
        <v>2</v>
      </c>
      <c r="R18" s="27">
        <f t="shared" si="31"/>
        <v>2</v>
      </c>
      <c r="S18" s="27">
        <f t="shared" si="31"/>
        <v>2</v>
      </c>
      <c r="T18" s="27">
        <f t="shared" si="31"/>
        <v>2</v>
      </c>
      <c r="U18" s="27">
        <f t="shared" si="31"/>
        <v>2</v>
      </c>
      <c r="V18" s="27">
        <f t="shared" si="31"/>
        <v>2</v>
      </c>
      <c r="W18" s="27">
        <f t="shared" si="31"/>
        <v>2</v>
      </c>
    </row>
    <row r="19" spans="1:23" ht="15.75" x14ac:dyDescent="0.25">
      <c r="A19" s="145">
        <f t="shared" si="0"/>
        <v>14</v>
      </c>
      <c r="B19" s="1" t="s">
        <v>25</v>
      </c>
      <c r="C19" s="98"/>
      <c r="D19" s="99">
        <v>168</v>
      </c>
      <c r="E19" s="27">
        <v>168.8</v>
      </c>
      <c r="F19" s="27">
        <f>G19+H19+I19+K19+M19+N19+P19+Q19+R19+T19+U19+V19</f>
        <v>198</v>
      </c>
      <c r="G19" s="27">
        <v>16.5</v>
      </c>
      <c r="H19" s="27">
        <v>16.5</v>
      </c>
      <c r="I19" s="27">
        <v>16.5</v>
      </c>
      <c r="J19" s="159">
        <f>(G19+H19+I19)</f>
        <v>49.5</v>
      </c>
      <c r="K19" s="27">
        <v>16.5</v>
      </c>
      <c r="L19" s="27"/>
      <c r="M19" s="27">
        <v>16.5</v>
      </c>
      <c r="N19" s="27">
        <v>16.5</v>
      </c>
      <c r="O19" s="159">
        <f>(K19+M19+N19)</f>
        <v>49.5</v>
      </c>
      <c r="P19" s="27">
        <v>16.5</v>
      </c>
      <c r="Q19" s="27">
        <v>16.5</v>
      </c>
      <c r="R19" s="27">
        <v>16.5</v>
      </c>
      <c r="S19" s="159">
        <f>(P19+Q19+R19)</f>
        <v>49.5</v>
      </c>
      <c r="T19" s="27">
        <v>16.5</v>
      </c>
      <c r="U19" s="27">
        <v>16.5</v>
      </c>
      <c r="V19" s="27">
        <v>16.5</v>
      </c>
      <c r="W19" s="159">
        <f>(T19+U19+V19)</f>
        <v>49.5</v>
      </c>
    </row>
    <row r="20" spans="1:23" ht="15.75" x14ac:dyDescent="0.25">
      <c r="A20" s="145">
        <f t="shared" si="0"/>
        <v>15</v>
      </c>
      <c r="B20" s="1" t="s">
        <v>72</v>
      </c>
      <c r="C20" s="103"/>
      <c r="D20" s="99">
        <v>1</v>
      </c>
      <c r="E20" s="27">
        <v>1</v>
      </c>
      <c r="F20" s="27">
        <f>(G20+H20+I20+K20+M20+N20+P20+Q20+R20+T20+U20+V20)/12</f>
        <v>1</v>
      </c>
      <c r="G20" s="27">
        <v>1</v>
      </c>
      <c r="H20" s="27">
        <v>1</v>
      </c>
      <c r="I20" s="27">
        <v>1</v>
      </c>
      <c r="J20" s="159">
        <f t="shared" ref="J20:J24" si="32">(G20+H20+I20)/3</f>
        <v>1</v>
      </c>
      <c r="K20" s="27">
        <v>1</v>
      </c>
      <c r="L20" s="27"/>
      <c r="M20" s="27">
        <v>1</v>
      </c>
      <c r="N20" s="27">
        <v>1</v>
      </c>
      <c r="O20" s="159">
        <f t="shared" ref="O20:O24" si="33">(K20+M20+N20)/3</f>
        <v>1</v>
      </c>
      <c r="P20" s="27">
        <v>1</v>
      </c>
      <c r="Q20" s="27">
        <v>1</v>
      </c>
      <c r="R20" s="27">
        <v>1</v>
      </c>
      <c r="S20" s="159">
        <f t="shared" ref="S20:S24" si="34">(P20+Q20+R20)/3</f>
        <v>1</v>
      </c>
      <c r="T20" s="27">
        <v>1</v>
      </c>
      <c r="U20" s="27">
        <v>1</v>
      </c>
      <c r="V20" s="27">
        <v>1</v>
      </c>
      <c r="W20" s="159">
        <f t="shared" ref="W20:W24" si="35">(T20+U20+V20)/3</f>
        <v>1</v>
      </c>
    </row>
    <row r="21" spans="1:23" ht="15.75" x14ac:dyDescent="0.25">
      <c r="A21" s="145">
        <f t="shared" si="0"/>
        <v>16</v>
      </c>
      <c r="B21" s="1" t="s">
        <v>73</v>
      </c>
      <c r="C21" s="98"/>
      <c r="D21" s="99">
        <v>102</v>
      </c>
      <c r="E21" s="27">
        <v>105.5</v>
      </c>
      <c r="F21" s="27">
        <f>G21+H21+I21+K21+M21+N21+P21+Q21+R21+T21+U21+V21</f>
        <v>103.19999999999997</v>
      </c>
      <c r="G21" s="27">
        <v>8.6</v>
      </c>
      <c r="H21" s="27">
        <v>8.6</v>
      </c>
      <c r="I21" s="27">
        <v>8.6</v>
      </c>
      <c r="J21" s="159">
        <f>(G21+H21+I21)</f>
        <v>25.799999999999997</v>
      </c>
      <c r="K21" s="27">
        <v>8.6</v>
      </c>
      <c r="L21" s="27"/>
      <c r="M21" s="27">
        <v>8.6</v>
      </c>
      <c r="N21" s="27">
        <v>8.6</v>
      </c>
      <c r="O21" s="159">
        <f>(K21+M21+N21)</f>
        <v>25.799999999999997</v>
      </c>
      <c r="P21" s="27">
        <v>8.6</v>
      </c>
      <c r="Q21" s="27">
        <v>8.6</v>
      </c>
      <c r="R21" s="27">
        <v>8.6</v>
      </c>
      <c r="S21" s="159">
        <f>(P21+Q21+R21)</f>
        <v>25.799999999999997</v>
      </c>
      <c r="T21" s="27">
        <v>8.6</v>
      </c>
      <c r="U21" s="27">
        <v>8.6</v>
      </c>
      <c r="V21" s="27">
        <v>8.6</v>
      </c>
      <c r="W21" s="159">
        <f>(T21+U21+V21)</f>
        <v>25.799999999999997</v>
      </c>
    </row>
    <row r="22" spans="1:23" ht="15.75" x14ac:dyDescent="0.25">
      <c r="A22" s="145">
        <f t="shared" si="0"/>
        <v>17</v>
      </c>
      <c r="B22" s="1" t="s">
        <v>74</v>
      </c>
      <c r="C22" s="103"/>
      <c r="D22" s="99">
        <v>1</v>
      </c>
      <c r="E22" s="27">
        <v>1</v>
      </c>
      <c r="F22" s="27">
        <f>(G22+H22+I22+K22+M22+N22+P22+Q22+R22+T22+U22+V22)/12</f>
        <v>1</v>
      </c>
      <c r="G22" s="27">
        <v>1</v>
      </c>
      <c r="H22" s="27">
        <v>1</v>
      </c>
      <c r="I22" s="27">
        <v>1</v>
      </c>
      <c r="J22" s="159">
        <f t="shared" si="32"/>
        <v>1</v>
      </c>
      <c r="K22" s="27">
        <v>1</v>
      </c>
      <c r="L22" s="27"/>
      <c r="M22" s="27">
        <v>1</v>
      </c>
      <c r="N22" s="27">
        <v>1</v>
      </c>
      <c r="O22" s="159">
        <f t="shared" si="33"/>
        <v>1</v>
      </c>
      <c r="P22" s="27">
        <v>1</v>
      </c>
      <c r="Q22" s="27">
        <v>1</v>
      </c>
      <c r="R22" s="27">
        <v>1</v>
      </c>
      <c r="S22" s="159">
        <f t="shared" si="34"/>
        <v>1</v>
      </c>
      <c r="T22" s="27">
        <v>1</v>
      </c>
      <c r="U22" s="27">
        <v>1</v>
      </c>
      <c r="V22" s="27">
        <v>1</v>
      </c>
      <c r="W22" s="159">
        <f t="shared" si="35"/>
        <v>1</v>
      </c>
    </row>
    <row r="23" spans="1:23" ht="15.75" x14ac:dyDescent="0.25">
      <c r="A23" s="145">
        <f t="shared" si="0"/>
        <v>18</v>
      </c>
      <c r="B23" s="1" t="s">
        <v>78</v>
      </c>
      <c r="C23" s="98"/>
      <c r="D23" s="99"/>
      <c r="E23" s="27"/>
      <c r="F23" s="27">
        <f>G23+H23+I23+K23+M23+N23+P23+Q23+R23+T23+U23+V23</f>
        <v>0</v>
      </c>
      <c r="G23" s="27"/>
      <c r="H23" s="27"/>
      <c r="I23" s="27"/>
      <c r="J23" s="159">
        <f t="shared" si="32"/>
        <v>0</v>
      </c>
      <c r="K23" s="27"/>
      <c r="L23" s="27"/>
      <c r="M23" s="27"/>
      <c r="N23" s="27"/>
      <c r="O23" s="159">
        <f t="shared" si="33"/>
        <v>0</v>
      </c>
      <c r="P23" s="27"/>
      <c r="Q23" s="27"/>
      <c r="R23" s="27"/>
      <c r="S23" s="159">
        <f t="shared" si="34"/>
        <v>0</v>
      </c>
      <c r="T23" s="27"/>
      <c r="U23" s="27"/>
      <c r="V23" s="27"/>
      <c r="W23" s="159">
        <f t="shared" si="35"/>
        <v>0</v>
      </c>
    </row>
    <row r="24" spans="1:23" ht="30" x14ac:dyDescent="0.25">
      <c r="A24" s="145">
        <f t="shared" si="0"/>
        <v>19</v>
      </c>
      <c r="B24" s="1" t="s">
        <v>76</v>
      </c>
      <c r="C24" s="103"/>
      <c r="D24" s="99"/>
      <c r="E24" s="27"/>
      <c r="F24" s="27">
        <f>(G24+H24+I24+K24+M24+N24+P24+Q24+R24+T24+U24+V24)/12</f>
        <v>0</v>
      </c>
      <c r="G24" s="27"/>
      <c r="H24" s="27"/>
      <c r="I24" s="27"/>
      <c r="J24" s="159">
        <f t="shared" si="32"/>
        <v>0</v>
      </c>
      <c r="K24" s="27"/>
      <c r="L24" s="27"/>
      <c r="M24" s="27"/>
      <c r="N24" s="27"/>
      <c r="O24" s="159">
        <f t="shared" si="33"/>
        <v>0</v>
      </c>
      <c r="P24" s="27"/>
      <c r="Q24" s="27"/>
      <c r="R24" s="27"/>
      <c r="S24" s="159">
        <f t="shared" si="34"/>
        <v>0</v>
      </c>
      <c r="T24" s="27"/>
      <c r="U24" s="27"/>
      <c r="V24" s="27"/>
      <c r="W24" s="159">
        <f t="shared" si="35"/>
        <v>0</v>
      </c>
    </row>
    <row r="25" spans="1:23" s="160" customFormat="1" ht="15.75" x14ac:dyDescent="0.25">
      <c r="A25" s="104">
        <f t="shared" si="0"/>
        <v>20</v>
      </c>
      <c r="B25" s="105" t="s">
        <v>26</v>
      </c>
      <c r="C25" s="106" t="str">
        <f>IFERROR(C17/C18/12*1000,"−")</f>
        <v>−</v>
      </c>
      <c r="D25" s="106">
        <f t="shared" ref="D25:E25" si="36">IFERROR(D17/D18/12*1000,"−")</f>
        <v>11250</v>
      </c>
      <c r="E25" s="106">
        <f t="shared" si="36"/>
        <v>11429.166666666668</v>
      </c>
      <c r="F25" s="106">
        <f t="shared" ref="F25" si="37">IFERROR(F17/F18/12*1000,"−")</f>
        <v>12549.999999999998</v>
      </c>
      <c r="G25" s="106">
        <f>IFERROR(G17/G18*1000,"−")</f>
        <v>12550</v>
      </c>
      <c r="H25" s="106">
        <f t="shared" ref="H25:W25" si="38">IFERROR(H17/H18*1000,"−")</f>
        <v>12550</v>
      </c>
      <c r="I25" s="106">
        <f t="shared" si="38"/>
        <v>12550</v>
      </c>
      <c r="J25" s="106">
        <f t="shared" si="38"/>
        <v>37650</v>
      </c>
      <c r="K25" s="106">
        <f t="shared" si="38"/>
        <v>12550</v>
      </c>
      <c r="L25" s="106" t="str">
        <f t="shared" si="38"/>
        <v>−</v>
      </c>
      <c r="M25" s="106">
        <f t="shared" si="38"/>
        <v>12550</v>
      </c>
      <c r="N25" s="106">
        <f t="shared" si="38"/>
        <v>12550</v>
      </c>
      <c r="O25" s="106">
        <f t="shared" si="38"/>
        <v>37650</v>
      </c>
      <c r="P25" s="106">
        <f t="shared" si="38"/>
        <v>12550</v>
      </c>
      <c r="Q25" s="106">
        <f t="shared" si="38"/>
        <v>12550</v>
      </c>
      <c r="R25" s="106">
        <f t="shared" si="38"/>
        <v>12550</v>
      </c>
      <c r="S25" s="106">
        <f>IFERROR(S17/S18*1000,"−")</f>
        <v>37650</v>
      </c>
      <c r="T25" s="106">
        <f t="shared" si="38"/>
        <v>12550</v>
      </c>
      <c r="U25" s="106">
        <f t="shared" si="38"/>
        <v>12550</v>
      </c>
      <c r="V25" s="106">
        <f t="shared" si="38"/>
        <v>12550</v>
      </c>
      <c r="W25" s="106">
        <f t="shared" si="38"/>
        <v>37650</v>
      </c>
    </row>
    <row r="26" spans="1:23" s="160" customFormat="1" ht="15.75" x14ac:dyDescent="0.25">
      <c r="A26" s="104">
        <f t="shared" si="0"/>
        <v>21</v>
      </c>
      <c r="B26" s="105" t="s">
        <v>27</v>
      </c>
      <c r="C26" s="106" t="str">
        <f>IFERROR(C19/C20/12*1000,"−")</f>
        <v>−</v>
      </c>
      <c r="D26" s="106">
        <f t="shared" ref="D26:E26" si="39">IFERROR(D19/D20/12*1000,"−")</f>
        <v>14000</v>
      </c>
      <c r="E26" s="106">
        <f t="shared" si="39"/>
        <v>14066.666666666668</v>
      </c>
      <c r="F26" s="106">
        <f t="shared" ref="F26" si="40">IFERROR(F19/F20/12*1000,"−")</f>
        <v>16500</v>
      </c>
      <c r="G26" s="106">
        <f>IFERROR(G19/G20*1000,"−")</f>
        <v>16500</v>
      </c>
      <c r="H26" s="106">
        <f t="shared" ref="H26:W26" si="41">IFERROR(H19/H20*1000,"−")</f>
        <v>16500</v>
      </c>
      <c r="I26" s="106">
        <f t="shared" si="41"/>
        <v>16500</v>
      </c>
      <c r="J26" s="106">
        <f t="shared" si="41"/>
        <v>49500</v>
      </c>
      <c r="K26" s="106">
        <f t="shared" si="41"/>
        <v>16500</v>
      </c>
      <c r="L26" s="106" t="str">
        <f t="shared" si="41"/>
        <v>−</v>
      </c>
      <c r="M26" s="106">
        <f t="shared" si="41"/>
        <v>16500</v>
      </c>
      <c r="N26" s="106">
        <f t="shared" si="41"/>
        <v>16500</v>
      </c>
      <c r="O26" s="106">
        <f t="shared" si="41"/>
        <v>49500</v>
      </c>
      <c r="P26" s="106">
        <f t="shared" si="41"/>
        <v>16500</v>
      </c>
      <c r="Q26" s="106">
        <f t="shared" si="41"/>
        <v>16500</v>
      </c>
      <c r="R26" s="106">
        <f t="shared" si="41"/>
        <v>16500</v>
      </c>
      <c r="S26" s="106">
        <f t="shared" si="41"/>
        <v>49500</v>
      </c>
      <c r="T26" s="106">
        <f t="shared" si="41"/>
        <v>16500</v>
      </c>
      <c r="U26" s="106">
        <f t="shared" si="41"/>
        <v>16500</v>
      </c>
      <c r="V26" s="106">
        <f t="shared" si="41"/>
        <v>16500</v>
      </c>
      <c r="W26" s="106">
        <f t="shared" si="41"/>
        <v>49500</v>
      </c>
    </row>
    <row r="27" spans="1:23" s="160" customFormat="1" ht="15.75" x14ac:dyDescent="0.25">
      <c r="A27" s="104">
        <f t="shared" si="0"/>
        <v>22</v>
      </c>
      <c r="B27" s="105" t="s">
        <v>75</v>
      </c>
      <c r="C27" s="106" t="str">
        <f>IFERROR(C21/C22/12*1000,"−")</f>
        <v>−</v>
      </c>
      <c r="D27" s="106">
        <f t="shared" ref="D27:E27" si="42">IFERROR(D21/D22/12*1000,"−")</f>
        <v>8500</v>
      </c>
      <c r="E27" s="106">
        <f t="shared" si="42"/>
        <v>8791.6666666666661</v>
      </c>
      <c r="F27" s="106">
        <f t="shared" ref="F27" si="43">IFERROR(F21/F22/12*1000,"−")</f>
        <v>8599.9999999999982</v>
      </c>
      <c r="G27" s="106">
        <f>IFERROR(G21/G22*1000,"−")</f>
        <v>8600</v>
      </c>
      <c r="H27" s="106">
        <f t="shared" ref="H27:W27" si="44">IFERROR(H21/H22*1000,"−")</f>
        <v>8600</v>
      </c>
      <c r="I27" s="106">
        <f t="shared" si="44"/>
        <v>8600</v>
      </c>
      <c r="J27" s="106">
        <f t="shared" si="44"/>
        <v>25799.999999999996</v>
      </c>
      <c r="K27" s="106">
        <f t="shared" si="44"/>
        <v>8600</v>
      </c>
      <c r="L27" s="106" t="str">
        <f t="shared" si="44"/>
        <v>−</v>
      </c>
      <c r="M27" s="106">
        <f t="shared" si="44"/>
        <v>8600</v>
      </c>
      <c r="N27" s="106">
        <f t="shared" si="44"/>
        <v>8600</v>
      </c>
      <c r="O27" s="106">
        <f t="shared" si="44"/>
        <v>25799.999999999996</v>
      </c>
      <c r="P27" s="106">
        <f t="shared" si="44"/>
        <v>8600</v>
      </c>
      <c r="Q27" s="106">
        <f t="shared" si="44"/>
        <v>8600</v>
      </c>
      <c r="R27" s="106">
        <f t="shared" si="44"/>
        <v>8600</v>
      </c>
      <c r="S27" s="106">
        <f t="shared" si="44"/>
        <v>25799.999999999996</v>
      </c>
      <c r="T27" s="106">
        <f t="shared" si="44"/>
        <v>8600</v>
      </c>
      <c r="U27" s="106">
        <f t="shared" si="44"/>
        <v>8600</v>
      </c>
      <c r="V27" s="106">
        <f t="shared" si="44"/>
        <v>8600</v>
      </c>
      <c r="W27" s="106">
        <f t="shared" si="44"/>
        <v>25799.999999999996</v>
      </c>
    </row>
    <row r="28" spans="1:23" s="160" customFormat="1" ht="30" x14ac:dyDescent="0.25">
      <c r="A28" s="104">
        <f t="shared" si="0"/>
        <v>23</v>
      </c>
      <c r="B28" s="105" t="s">
        <v>77</v>
      </c>
      <c r="C28" s="106" t="str">
        <f>IFERROR(C23/C24/12*1000,"−")</f>
        <v>−</v>
      </c>
      <c r="D28" s="106" t="str">
        <f t="shared" ref="D28:E28" si="45">IFERROR(D23/D24/12*1000,"−")</f>
        <v>−</v>
      </c>
      <c r="E28" s="106" t="str">
        <f t="shared" si="45"/>
        <v>−</v>
      </c>
      <c r="F28" s="106" t="str">
        <f t="shared" ref="F28" si="46">IFERROR(F23/F24/12*1000,"−")</f>
        <v>−</v>
      </c>
      <c r="G28" s="106" t="str">
        <f>IFERROR(G23/G24*1000,"−")</f>
        <v>−</v>
      </c>
      <c r="H28" s="106" t="str">
        <f t="shared" ref="H28:W28" si="47">IFERROR(H23/H24*1000,"−")</f>
        <v>−</v>
      </c>
      <c r="I28" s="106" t="str">
        <f t="shared" si="47"/>
        <v>−</v>
      </c>
      <c r="J28" s="106" t="str">
        <f t="shared" si="47"/>
        <v>−</v>
      </c>
      <c r="K28" s="106" t="str">
        <f t="shared" si="47"/>
        <v>−</v>
      </c>
      <c r="L28" s="106" t="str">
        <f t="shared" si="47"/>
        <v>−</v>
      </c>
      <c r="M28" s="106" t="str">
        <f t="shared" si="47"/>
        <v>−</v>
      </c>
      <c r="N28" s="106" t="str">
        <f t="shared" si="47"/>
        <v>−</v>
      </c>
      <c r="O28" s="106" t="str">
        <f t="shared" si="47"/>
        <v>−</v>
      </c>
      <c r="P28" s="106" t="str">
        <f t="shared" si="47"/>
        <v>−</v>
      </c>
      <c r="Q28" s="106" t="str">
        <f t="shared" si="47"/>
        <v>−</v>
      </c>
      <c r="R28" s="106" t="str">
        <f t="shared" si="47"/>
        <v>−</v>
      </c>
      <c r="S28" s="106" t="str">
        <f t="shared" si="47"/>
        <v>−</v>
      </c>
      <c r="T28" s="106" t="str">
        <f t="shared" si="47"/>
        <v>−</v>
      </c>
      <c r="U28" s="106" t="str">
        <f t="shared" si="47"/>
        <v>−</v>
      </c>
      <c r="V28" s="106" t="str">
        <f t="shared" si="47"/>
        <v>−</v>
      </c>
      <c r="W28" s="106" t="str">
        <f t="shared" si="47"/>
        <v>−</v>
      </c>
    </row>
    <row r="29" spans="1:23" ht="15.75" x14ac:dyDescent="0.25">
      <c r="A29" s="145">
        <f t="shared" si="0"/>
        <v>24</v>
      </c>
      <c r="B29" s="1" t="s">
        <v>28</v>
      </c>
      <c r="C29" s="1"/>
      <c r="D29" s="27">
        <f>SUM(D30:D32)</f>
        <v>0</v>
      </c>
      <c r="E29" s="27">
        <f>SUM(E30:E32)</f>
        <v>0</v>
      </c>
      <c r="F29" s="27">
        <f t="shared" ref="F29:K29" si="48">SUM(F30:F32)</f>
        <v>0</v>
      </c>
      <c r="G29" s="27">
        <f t="shared" si="48"/>
        <v>0</v>
      </c>
      <c r="H29" s="27">
        <f t="shared" si="48"/>
        <v>0</v>
      </c>
      <c r="I29" s="27">
        <f t="shared" si="48"/>
        <v>0</v>
      </c>
      <c r="J29" s="27">
        <f t="shared" si="48"/>
        <v>0</v>
      </c>
      <c r="K29" s="27">
        <f t="shared" si="48"/>
        <v>0</v>
      </c>
      <c r="L29" s="27">
        <f t="shared" ref="L29" si="49">SUM(L30:L32)</f>
        <v>0</v>
      </c>
      <c r="M29" s="27">
        <f t="shared" ref="M29" si="50">SUM(M30:M32)</f>
        <v>0</v>
      </c>
      <c r="N29" s="27">
        <f t="shared" ref="N29" si="51">SUM(N30:N32)</f>
        <v>0</v>
      </c>
      <c r="O29" s="27">
        <f t="shared" ref="O29" si="52">SUM(O30:O32)</f>
        <v>0</v>
      </c>
      <c r="P29" s="27">
        <f t="shared" ref="P29" si="53">SUM(P30:P32)</f>
        <v>0</v>
      </c>
      <c r="Q29" s="27">
        <f t="shared" ref="Q29" si="54">SUM(Q30:Q32)</f>
        <v>0</v>
      </c>
      <c r="R29" s="27">
        <f t="shared" ref="R29" si="55">SUM(R30:R32)</f>
        <v>0</v>
      </c>
      <c r="S29" s="27">
        <f t="shared" ref="S29" si="56">SUM(S30:S32)</f>
        <v>0</v>
      </c>
      <c r="T29" s="27">
        <f t="shared" ref="T29" si="57">SUM(T30:T32)</f>
        <v>0</v>
      </c>
      <c r="U29" s="27">
        <f t="shared" ref="U29" si="58">SUM(U30:U32)</f>
        <v>0</v>
      </c>
      <c r="V29" s="27">
        <f t="shared" ref="V29" si="59">SUM(V30:V32)</f>
        <v>0</v>
      </c>
      <c r="W29" s="27">
        <f t="shared" ref="W29" si="60">SUM(W30:W32)</f>
        <v>0</v>
      </c>
    </row>
    <row r="30" spans="1:23" ht="15.75" x14ac:dyDescent="0.25">
      <c r="A30" s="145">
        <f t="shared" si="0"/>
        <v>25</v>
      </c>
      <c r="B30" s="1" t="s">
        <v>29</v>
      </c>
      <c r="C30" s="1"/>
      <c r="D30" s="107"/>
      <c r="E30" s="27"/>
      <c r="F30" s="27"/>
      <c r="G30" s="27"/>
      <c r="H30" s="27"/>
      <c r="I30" s="27"/>
      <c r="J30" s="27">
        <f>(G30+H30+I30)/3</f>
        <v>0</v>
      </c>
      <c r="K30" s="27"/>
      <c r="L30" s="27"/>
      <c r="M30" s="27"/>
      <c r="N30" s="27"/>
      <c r="O30" s="27">
        <f>(K30+M30+N30)/3</f>
        <v>0</v>
      </c>
      <c r="P30" s="27"/>
      <c r="Q30" s="27"/>
      <c r="R30" s="27"/>
      <c r="S30" s="27">
        <f>(P30+Q30+R30)/3</f>
        <v>0</v>
      </c>
      <c r="T30" s="27"/>
      <c r="U30" s="27"/>
      <c r="V30" s="27"/>
      <c r="W30" s="27">
        <f>(T30+U30+V30)/3</f>
        <v>0</v>
      </c>
    </row>
    <row r="31" spans="1:23" ht="15.75" x14ac:dyDescent="0.25">
      <c r="A31" s="145">
        <f t="shared" si="0"/>
        <v>26</v>
      </c>
      <c r="B31" s="1" t="s">
        <v>79</v>
      </c>
      <c r="C31" s="1"/>
      <c r="D31" s="107"/>
      <c r="E31" s="27"/>
      <c r="F31" s="27"/>
      <c r="G31" s="27"/>
      <c r="H31" s="27"/>
      <c r="I31" s="27"/>
      <c r="J31" s="27">
        <f>(G31+H31+I31)/3</f>
        <v>0</v>
      </c>
      <c r="K31" s="27"/>
      <c r="L31" s="27"/>
      <c r="M31" s="27"/>
      <c r="N31" s="27"/>
      <c r="O31" s="27">
        <f>(K31+M31+N31)/3</f>
        <v>0</v>
      </c>
      <c r="P31" s="27"/>
      <c r="Q31" s="27"/>
      <c r="R31" s="27"/>
      <c r="S31" s="27">
        <f>(P31+Q31+R31)/3</f>
        <v>0</v>
      </c>
      <c r="T31" s="27"/>
      <c r="U31" s="27"/>
      <c r="V31" s="27"/>
      <c r="W31" s="27">
        <f>(T31+U31+V31)/3</f>
        <v>0</v>
      </c>
    </row>
    <row r="32" spans="1:23" ht="15.75" x14ac:dyDescent="0.25">
      <c r="A32" s="145">
        <f t="shared" si="0"/>
        <v>27</v>
      </c>
      <c r="B32" s="1" t="s">
        <v>80</v>
      </c>
      <c r="C32" s="1"/>
      <c r="D32" s="107"/>
      <c r="E32" s="27"/>
      <c r="F32" s="27"/>
      <c r="G32" s="27"/>
      <c r="H32" s="27"/>
      <c r="I32" s="27"/>
      <c r="J32" s="27">
        <f>(G32+H32+I32)/3</f>
        <v>0</v>
      </c>
      <c r="K32" s="27"/>
      <c r="L32" s="27"/>
      <c r="M32" s="27"/>
      <c r="N32" s="27"/>
      <c r="O32" s="27">
        <f>(K32+M32+N32)/3</f>
        <v>0</v>
      </c>
      <c r="P32" s="27"/>
      <c r="Q32" s="27"/>
      <c r="R32" s="27"/>
      <c r="S32" s="27">
        <f>(P32+Q32+R32)/3</f>
        <v>0</v>
      </c>
      <c r="T32" s="27"/>
      <c r="U32" s="27"/>
      <c r="V32" s="27"/>
      <c r="W32" s="27">
        <f>(T32+U32+V32)/3</f>
        <v>0</v>
      </c>
    </row>
    <row r="33" spans="1:23" ht="15.75" x14ac:dyDescent="0.25">
      <c r="A33" s="145">
        <f t="shared" si="0"/>
        <v>28</v>
      </c>
      <c r="B33" s="108" t="s">
        <v>82</v>
      </c>
      <c r="C33" s="27">
        <f t="shared" ref="C33:D33" si="61">C34+C35</f>
        <v>0</v>
      </c>
      <c r="D33" s="27">
        <f t="shared" si="61"/>
        <v>48.6</v>
      </c>
      <c r="E33" s="27">
        <f>E34+E35</f>
        <v>49.374000000000002</v>
      </c>
      <c r="F33" s="27">
        <f t="shared" ref="F33:I33" si="62">F34+F35</f>
        <v>54.215999999999994</v>
      </c>
      <c r="G33" s="27">
        <f t="shared" si="62"/>
        <v>4.5179999999999998</v>
      </c>
      <c r="H33" s="27">
        <f t="shared" si="62"/>
        <v>4.5179999999999998</v>
      </c>
      <c r="I33" s="27">
        <f t="shared" si="62"/>
        <v>4.5179999999999998</v>
      </c>
      <c r="J33" s="159">
        <f t="shared" ref="J33:J46" si="63">G33+H33+I33</f>
        <v>13.553999999999998</v>
      </c>
      <c r="K33" s="27">
        <f t="shared" ref="K33" si="64">K34+K35</f>
        <v>4.5179999999999998</v>
      </c>
      <c r="L33" s="27">
        <f t="shared" ref="L33" si="65">L34+L35</f>
        <v>0</v>
      </c>
      <c r="M33" s="27">
        <f t="shared" ref="M33" si="66">M34+M35</f>
        <v>4.5179999999999998</v>
      </c>
      <c r="N33" s="27">
        <f t="shared" ref="N33" si="67">N34+N35</f>
        <v>4.5179999999999998</v>
      </c>
      <c r="O33" s="159">
        <f t="shared" ref="O33:O46" si="68">K33+M33+N33</f>
        <v>13.553999999999998</v>
      </c>
      <c r="P33" s="27">
        <f t="shared" ref="P33" si="69">P34+P35</f>
        <v>4.5179999999999998</v>
      </c>
      <c r="Q33" s="27">
        <f t="shared" ref="Q33" si="70">Q34+Q35</f>
        <v>4.5179999999999998</v>
      </c>
      <c r="R33" s="27">
        <f t="shared" ref="R33" si="71">R34+R35</f>
        <v>4.5179999999999998</v>
      </c>
      <c r="S33" s="159">
        <f t="shared" ref="S33:S46" si="72">P33+Q33+R33</f>
        <v>13.553999999999998</v>
      </c>
      <c r="T33" s="27">
        <f t="shared" ref="T33" si="73">T34+T35</f>
        <v>4.5179999999999998</v>
      </c>
      <c r="U33" s="27">
        <f t="shared" ref="U33" si="74">U34+U35</f>
        <v>4.5179999999999998</v>
      </c>
      <c r="V33" s="27">
        <f t="shared" ref="V33" si="75">V34+V35</f>
        <v>4.5179999999999998</v>
      </c>
      <c r="W33" s="159">
        <f t="shared" ref="W33:W46" si="76">T33+U33+V33</f>
        <v>13.553999999999998</v>
      </c>
    </row>
    <row r="34" spans="1:23" ht="15.75" x14ac:dyDescent="0.2">
      <c r="A34" s="145">
        <f t="shared" si="0"/>
        <v>29</v>
      </c>
      <c r="B34" s="109" t="s">
        <v>81</v>
      </c>
      <c r="C34" s="31">
        <f t="shared" ref="C34:D34" si="77">18%*C17</f>
        <v>0</v>
      </c>
      <c r="D34" s="31">
        <f t="shared" si="77"/>
        <v>48.6</v>
      </c>
      <c r="E34" s="31">
        <f>18%*E17</f>
        <v>49.374000000000002</v>
      </c>
      <c r="F34" s="31">
        <f t="shared" ref="F34:I34" si="78">18%*F17</f>
        <v>54.215999999999994</v>
      </c>
      <c r="G34" s="31">
        <f t="shared" si="78"/>
        <v>4.5179999999999998</v>
      </c>
      <c r="H34" s="31">
        <f t="shared" si="78"/>
        <v>4.5179999999999998</v>
      </c>
      <c r="I34" s="31">
        <f t="shared" si="78"/>
        <v>4.5179999999999998</v>
      </c>
      <c r="J34" s="159">
        <f t="shared" si="63"/>
        <v>13.553999999999998</v>
      </c>
      <c r="K34" s="31">
        <f t="shared" ref="K34:N34" si="79">18%*K17</f>
        <v>4.5179999999999998</v>
      </c>
      <c r="L34" s="31">
        <f t="shared" si="79"/>
        <v>0</v>
      </c>
      <c r="M34" s="31">
        <f t="shared" si="79"/>
        <v>4.5179999999999998</v>
      </c>
      <c r="N34" s="31">
        <f t="shared" si="79"/>
        <v>4.5179999999999998</v>
      </c>
      <c r="O34" s="159">
        <f t="shared" si="68"/>
        <v>13.553999999999998</v>
      </c>
      <c r="P34" s="31">
        <f t="shared" ref="P34:R34" si="80">18%*P17</f>
        <v>4.5179999999999998</v>
      </c>
      <c r="Q34" s="31">
        <f t="shared" si="80"/>
        <v>4.5179999999999998</v>
      </c>
      <c r="R34" s="31">
        <f t="shared" si="80"/>
        <v>4.5179999999999998</v>
      </c>
      <c r="S34" s="159">
        <f t="shared" si="72"/>
        <v>13.553999999999998</v>
      </c>
      <c r="T34" s="31">
        <f t="shared" ref="T34:V34" si="81">18%*T17</f>
        <v>4.5179999999999998</v>
      </c>
      <c r="U34" s="31">
        <f t="shared" si="81"/>
        <v>4.5179999999999998</v>
      </c>
      <c r="V34" s="31">
        <f t="shared" si="81"/>
        <v>4.5179999999999998</v>
      </c>
      <c r="W34" s="159">
        <f t="shared" si="76"/>
        <v>13.553999999999998</v>
      </c>
    </row>
    <row r="35" spans="1:23" ht="15.75" x14ac:dyDescent="0.2">
      <c r="A35" s="145">
        <f t="shared" si="0"/>
        <v>30</v>
      </c>
      <c r="B35" s="109" t="s">
        <v>83</v>
      </c>
      <c r="C35" s="31">
        <f t="shared" ref="C35:D35" si="82">18%*C46</f>
        <v>0</v>
      </c>
      <c r="D35" s="31">
        <f t="shared" si="82"/>
        <v>0</v>
      </c>
      <c r="E35" s="31">
        <f>18%*E46</f>
        <v>0</v>
      </c>
      <c r="F35" s="31">
        <f t="shared" ref="F35:I35" si="83">18%*F46</f>
        <v>0</v>
      </c>
      <c r="G35" s="31">
        <f t="shared" si="83"/>
        <v>0</v>
      </c>
      <c r="H35" s="31">
        <f t="shared" si="83"/>
        <v>0</v>
      </c>
      <c r="I35" s="31">
        <f t="shared" si="83"/>
        <v>0</v>
      </c>
      <c r="J35" s="159">
        <f t="shared" si="63"/>
        <v>0</v>
      </c>
      <c r="K35" s="31">
        <f t="shared" ref="K35:N35" si="84">18%*K46</f>
        <v>0</v>
      </c>
      <c r="L35" s="31">
        <f t="shared" si="84"/>
        <v>0</v>
      </c>
      <c r="M35" s="31">
        <f t="shared" si="84"/>
        <v>0</v>
      </c>
      <c r="N35" s="31">
        <f t="shared" si="84"/>
        <v>0</v>
      </c>
      <c r="O35" s="159">
        <f t="shared" si="68"/>
        <v>0</v>
      </c>
      <c r="P35" s="31">
        <f t="shared" ref="P35:R35" si="85">18%*P46</f>
        <v>0</v>
      </c>
      <c r="Q35" s="31">
        <f t="shared" si="85"/>
        <v>0</v>
      </c>
      <c r="R35" s="31">
        <f t="shared" si="85"/>
        <v>0</v>
      </c>
      <c r="S35" s="159">
        <f t="shared" si="72"/>
        <v>0</v>
      </c>
      <c r="T35" s="31">
        <f t="shared" ref="T35:V35" si="86">18%*T46</f>
        <v>0</v>
      </c>
      <c r="U35" s="31">
        <f t="shared" si="86"/>
        <v>0</v>
      </c>
      <c r="V35" s="31">
        <f t="shared" si="86"/>
        <v>0</v>
      </c>
      <c r="W35" s="159">
        <f t="shared" si="76"/>
        <v>0</v>
      </c>
    </row>
    <row r="36" spans="1:23" ht="15.75" x14ac:dyDescent="0.25">
      <c r="A36" s="145">
        <f t="shared" si="0"/>
        <v>31</v>
      </c>
      <c r="B36" s="108" t="s">
        <v>30</v>
      </c>
      <c r="C36" s="27">
        <f t="shared" ref="C36:D36" si="87">C37+C38</f>
        <v>0</v>
      </c>
      <c r="D36" s="27">
        <f t="shared" si="87"/>
        <v>4.05</v>
      </c>
      <c r="E36" s="27">
        <f>E37+E38</f>
        <v>4.1144999999999996</v>
      </c>
      <c r="F36" s="27">
        <f t="shared" ref="F36:I36" si="88">F37+F38</f>
        <v>4.5179999999999998</v>
      </c>
      <c r="G36" s="27">
        <f t="shared" si="88"/>
        <v>0.3765</v>
      </c>
      <c r="H36" s="27">
        <f t="shared" si="88"/>
        <v>0.3765</v>
      </c>
      <c r="I36" s="27">
        <f t="shared" si="88"/>
        <v>0.3765</v>
      </c>
      <c r="J36" s="159">
        <f t="shared" si="63"/>
        <v>1.1294999999999999</v>
      </c>
      <c r="K36" s="27">
        <f t="shared" ref="K36" si="89">K37+K38</f>
        <v>0.3765</v>
      </c>
      <c r="L36" s="27">
        <f t="shared" ref="L36" si="90">L37+L38</f>
        <v>0</v>
      </c>
      <c r="M36" s="27">
        <f t="shared" ref="M36" si="91">M37+M38</f>
        <v>0.3765</v>
      </c>
      <c r="N36" s="27">
        <f t="shared" ref="N36" si="92">N37+N38</f>
        <v>0.3765</v>
      </c>
      <c r="O36" s="159">
        <f t="shared" si="68"/>
        <v>1.1294999999999999</v>
      </c>
      <c r="P36" s="27">
        <f t="shared" ref="P36" si="93">P37+P38</f>
        <v>0.3765</v>
      </c>
      <c r="Q36" s="27">
        <f t="shared" ref="Q36" si="94">Q37+Q38</f>
        <v>0.3765</v>
      </c>
      <c r="R36" s="27">
        <f t="shared" ref="R36" si="95">R37+R38</f>
        <v>0.3765</v>
      </c>
      <c r="S36" s="159">
        <f t="shared" si="72"/>
        <v>1.1294999999999999</v>
      </c>
      <c r="T36" s="27">
        <f t="shared" ref="T36:V36" si="96">T37+T38</f>
        <v>0.3765</v>
      </c>
      <c r="U36" s="27">
        <f t="shared" si="96"/>
        <v>0.3765</v>
      </c>
      <c r="V36" s="27">
        <f t="shared" si="96"/>
        <v>0.3765</v>
      </c>
      <c r="W36" s="159">
        <f t="shared" si="76"/>
        <v>1.1294999999999999</v>
      </c>
    </row>
    <row r="37" spans="1:23" ht="15.75" x14ac:dyDescent="0.2">
      <c r="A37" s="145">
        <f t="shared" si="0"/>
        <v>32</v>
      </c>
      <c r="B37" s="109" t="s">
        <v>84</v>
      </c>
      <c r="C37" s="31">
        <f>1.5%*C17</f>
        <v>0</v>
      </c>
      <c r="D37" s="31">
        <f>1.5%*D17</f>
        <v>4.05</v>
      </c>
      <c r="E37" s="31">
        <f t="shared" ref="E37:I37" si="97">1.5%*E17</f>
        <v>4.1144999999999996</v>
      </c>
      <c r="F37" s="31">
        <f t="shared" si="97"/>
        <v>4.5179999999999998</v>
      </c>
      <c r="G37" s="31">
        <f t="shared" si="97"/>
        <v>0.3765</v>
      </c>
      <c r="H37" s="31">
        <f t="shared" si="97"/>
        <v>0.3765</v>
      </c>
      <c r="I37" s="31">
        <f t="shared" si="97"/>
        <v>0.3765</v>
      </c>
      <c r="J37" s="159">
        <f t="shared" si="63"/>
        <v>1.1294999999999999</v>
      </c>
      <c r="K37" s="31">
        <f t="shared" ref="K37:N37" si="98">1.5%*K17</f>
        <v>0.3765</v>
      </c>
      <c r="L37" s="31">
        <f t="shared" si="98"/>
        <v>0</v>
      </c>
      <c r="M37" s="31">
        <f t="shared" si="98"/>
        <v>0.3765</v>
      </c>
      <c r="N37" s="31">
        <f t="shared" si="98"/>
        <v>0.3765</v>
      </c>
      <c r="O37" s="159">
        <f t="shared" si="68"/>
        <v>1.1294999999999999</v>
      </c>
      <c r="P37" s="31">
        <f t="shared" ref="P37:R37" si="99">1.5%*P17</f>
        <v>0.3765</v>
      </c>
      <c r="Q37" s="31">
        <f t="shared" si="99"/>
        <v>0.3765</v>
      </c>
      <c r="R37" s="31">
        <f t="shared" si="99"/>
        <v>0.3765</v>
      </c>
      <c r="S37" s="159">
        <f t="shared" si="72"/>
        <v>1.1294999999999999</v>
      </c>
      <c r="T37" s="31">
        <f t="shared" ref="T37:V37" si="100">1.5%*T17</f>
        <v>0.3765</v>
      </c>
      <c r="U37" s="31">
        <f t="shared" si="100"/>
        <v>0.3765</v>
      </c>
      <c r="V37" s="31">
        <f t="shared" si="100"/>
        <v>0.3765</v>
      </c>
      <c r="W37" s="159">
        <f t="shared" si="76"/>
        <v>1.1294999999999999</v>
      </c>
    </row>
    <row r="38" spans="1:23" ht="25.5" x14ac:dyDescent="0.2">
      <c r="A38" s="145">
        <f t="shared" si="0"/>
        <v>33</v>
      </c>
      <c r="B38" s="109" t="s">
        <v>85</v>
      </c>
      <c r="C38" s="31">
        <f>1.5%*C46</f>
        <v>0</v>
      </c>
      <c r="D38" s="31">
        <f>1.5%*D46</f>
        <v>0</v>
      </c>
      <c r="E38" s="31">
        <f t="shared" ref="E38:I38" si="101">1.5%*E46</f>
        <v>0</v>
      </c>
      <c r="F38" s="31">
        <f t="shared" si="101"/>
        <v>0</v>
      </c>
      <c r="G38" s="31">
        <f t="shared" si="101"/>
        <v>0</v>
      </c>
      <c r="H38" s="31">
        <f t="shared" si="101"/>
        <v>0</v>
      </c>
      <c r="I38" s="31">
        <f t="shared" si="101"/>
        <v>0</v>
      </c>
      <c r="J38" s="159">
        <f t="shared" si="63"/>
        <v>0</v>
      </c>
      <c r="K38" s="31">
        <f t="shared" ref="K38:N38" si="102">1.5%*K46</f>
        <v>0</v>
      </c>
      <c r="L38" s="31">
        <f t="shared" si="102"/>
        <v>0</v>
      </c>
      <c r="M38" s="31">
        <f t="shared" si="102"/>
        <v>0</v>
      </c>
      <c r="N38" s="31">
        <f t="shared" si="102"/>
        <v>0</v>
      </c>
      <c r="O38" s="159">
        <f t="shared" si="68"/>
        <v>0</v>
      </c>
      <c r="P38" s="31">
        <f t="shared" ref="P38:R38" si="103">1.5%*P46</f>
        <v>0</v>
      </c>
      <c r="Q38" s="31">
        <f t="shared" si="103"/>
        <v>0</v>
      </c>
      <c r="R38" s="31">
        <f t="shared" si="103"/>
        <v>0</v>
      </c>
      <c r="S38" s="159">
        <f t="shared" si="72"/>
        <v>0</v>
      </c>
      <c r="T38" s="31">
        <f t="shared" ref="T38:V38" si="104">1.5%*T46</f>
        <v>0</v>
      </c>
      <c r="U38" s="31">
        <f t="shared" si="104"/>
        <v>0</v>
      </c>
      <c r="V38" s="31">
        <f t="shared" si="104"/>
        <v>0</v>
      </c>
      <c r="W38" s="159">
        <f t="shared" si="76"/>
        <v>0</v>
      </c>
    </row>
    <row r="39" spans="1:23" ht="15.75" x14ac:dyDescent="0.25">
      <c r="A39" s="145">
        <f t="shared" si="0"/>
        <v>34</v>
      </c>
      <c r="B39" s="108" t="s">
        <v>31</v>
      </c>
      <c r="C39" s="27">
        <f t="shared" ref="C39:D39" si="105">C40+C41</f>
        <v>0</v>
      </c>
      <c r="D39" s="27">
        <f t="shared" si="105"/>
        <v>59.4</v>
      </c>
      <c r="E39" s="27">
        <f>E40+E41</f>
        <v>60.346000000000004</v>
      </c>
      <c r="F39" s="27">
        <f t="shared" ref="F39:G39" si="106">F40+F41</f>
        <v>66.263999999999996</v>
      </c>
      <c r="G39" s="27">
        <f t="shared" si="106"/>
        <v>5.5220000000000002</v>
      </c>
      <c r="H39" s="27">
        <f t="shared" ref="H39" si="107">H40+H41</f>
        <v>5.5220000000000002</v>
      </c>
      <c r="I39" s="27">
        <f t="shared" ref="I39" si="108">I40+I41</f>
        <v>5.5220000000000002</v>
      </c>
      <c r="J39" s="159">
        <f t="shared" si="63"/>
        <v>16.566000000000003</v>
      </c>
      <c r="K39" s="27">
        <f t="shared" ref="K39" si="109">K40+K41</f>
        <v>5.5220000000000002</v>
      </c>
      <c r="L39" s="27">
        <f t="shared" ref="L39" si="110">L40+L41</f>
        <v>0</v>
      </c>
      <c r="M39" s="27">
        <f t="shared" ref="M39" si="111">M40+M41</f>
        <v>5.5220000000000002</v>
      </c>
      <c r="N39" s="27">
        <f t="shared" ref="N39" si="112">N40+N41</f>
        <v>5.5220000000000002</v>
      </c>
      <c r="O39" s="159">
        <f t="shared" si="68"/>
        <v>16.566000000000003</v>
      </c>
      <c r="P39" s="27">
        <f t="shared" ref="P39" si="113">P40+P41</f>
        <v>5.5220000000000002</v>
      </c>
      <c r="Q39" s="27">
        <f t="shared" ref="Q39" si="114">Q40+Q41</f>
        <v>5.5220000000000002</v>
      </c>
      <c r="R39" s="27">
        <f t="shared" ref="R39" si="115">R40+R41</f>
        <v>5.5220000000000002</v>
      </c>
      <c r="S39" s="159">
        <f t="shared" si="72"/>
        <v>16.566000000000003</v>
      </c>
      <c r="T39" s="27">
        <f t="shared" ref="T39" si="116">T40+T41</f>
        <v>5.5220000000000002</v>
      </c>
      <c r="U39" s="27">
        <f t="shared" ref="U39" si="117">U40+U41</f>
        <v>5.5220000000000002</v>
      </c>
      <c r="V39" s="27">
        <f t="shared" ref="V39" si="118">V40+V41</f>
        <v>5.5220000000000002</v>
      </c>
      <c r="W39" s="159">
        <f t="shared" si="76"/>
        <v>16.566000000000003</v>
      </c>
    </row>
    <row r="40" spans="1:23" ht="15.75" x14ac:dyDescent="0.2">
      <c r="A40" s="145">
        <f t="shared" si="0"/>
        <v>35</v>
      </c>
      <c r="B40" s="109" t="s">
        <v>86</v>
      </c>
      <c r="C40" s="31">
        <f t="shared" ref="C40:D40" si="119">22%*C17</f>
        <v>0</v>
      </c>
      <c r="D40" s="31">
        <f t="shared" si="119"/>
        <v>59.4</v>
      </c>
      <c r="E40" s="31">
        <f>22%*E17</f>
        <v>60.346000000000004</v>
      </c>
      <c r="F40" s="31">
        <f t="shared" ref="F40:I40" si="120">22%*F17</f>
        <v>66.263999999999996</v>
      </c>
      <c r="G40" s="31">
        <f t="shared" si="120"/>
        <v>5.5220000000000002</v>
      </c>
      <c r="H40" s="31">
        <f t="shared" si="120"/>
        <v>5.5220000000000002</v>
      </c>
      <c r="I40" s="31">
        <f t="shared" si="120"/>
        <v>5.5220000000000002</v>
      </c>
      <c r="J40" s="159">
        <f t="shared" si="63"/>
        <v>16.566000000000003</v>
      </c>
      <c r="K40" s="31">
        <f t="shared" ref="K40:N40" si="121">22%*K17</f>
        <v>5.5220000000000002</v>
      </c>
      <c r="L40" s="31">
        <f t="shared" si="121"/>
        <v>0</v>
      </c>
      <c r="M40" s="31">
        <f t="shared" si="121"/>
        <v>5.5220000000000002</v>
      </c>
      <c r="N40" s="31">
        <f t="shared" si="121"/>
        <v>5.5220000000000002</v>
      </c>
      <c r="O40" s="159">
        <f t="shared" si="68"/>
        <v>16.566000000000003</v>
      </c>
      <c r="P40" s="31">
        <f>22%*P17</f>
        <v>5.5220000000000002</v>
      </c>
      <c r="Q40" s="31">
        <f t="shared" ref="Q40:R40" si="122">22%*Q17</f>
        <v>5.5220000000000002</v>
      </c>
      <c r="R40" s="31">
        <f t="shared" si="122"/>
        <v>5.5220000000000002</v>
      </c>
      <c r="S40" s="159">
        <f t="shared" si="72"/>
        <v>16.566000000000003</v>
      </c>
      <c r="T40" s="31">
        <f>22%*T17</f>
        <v>5.5220000000000002</v>
      </c>
      <c r="U40" s="31">
        <f t="shared" ref="U40:V40" si="123">22%*U17</f>
        <v>5.5220000000000002</v>
      </c>
      <c r="V40" s="31">
        <f t="shared" si="123"/>
        <v>5.5220000000000002</v>
      </c>
      <c r="W40" s="159">
        <f t="shared" si="76"/>
        <v>16.566000000000003</v>
      </c>
    </row>
    <row r="41" spans="1:23" ht="15.75" x14ac:dyDescent="0.2">
      <c r="A41" s="145">
        <f t="shared" si="0"/>
        <v>36</v>
      </c>
      <c r="B41" s="109" t="s">
        <v>87</v>
      </c>
      <c r="C41" s="31">
        <f>22%*C46</f>
        <v>0</v>
      </c>
      <c r="D41" s="31">
        <f>22%*D46</f>
        <v>0</v>
      </c>
      <c r="E41" s="31">
        <f>22%*E46</f>
        <v>0</v>
      </c>
      <c r="F41" s="31">
        <f t="shared" ref="F41:I41" si="124">22%*F46</f>
        <v>0</v>
      </c>
      <c r="G41" s="31">
        <f t="shared" si="124"/>
        <v>0</v>
      </c>
      <c r="H41" s="31">
        <f t="shared" si="124"/>
        <v>0</v>
      </c>
      <c r="I41" s="31">
        <f t="shared" si="124"/>
        <v>0</v>
      </c>
      <c r="J41" s="159">
        <f t="shared" si="63"/>
        <v>0</v>
      </c>
      <c r="K41" s="31">
        <f t="shared" ref="K41:N41" si="125">22%*K46</f>
        <v>0</v>
      </c>
      <c r="L41" s="31">
        <f t="shared" si="125"/>
        <v>0</v>
      </c>
      <c r="M41" s="31">
        <f t="shared" si="125"/>
        <v>0</v>
      </c>
      <c r="N41" s="31">
        <f t="shared" si="125"/>
        <v>0</v>
      </c>
      <c r="O41" s="159">
        <f t="shared" si="68"/>
        <v>0</v>
      </c>
      <c r="P41" s="31">
        <f t="shared" ref="P41:R41" si="126">22%*P46</f>
        <v>0</v>
      </c>
      <c r="Q41" s="31">
        <f t="shared" si="126"/>
        <v>0</v>
      </c>
      <c r="R41" s="31">
        <f t="shared" si="126"/>
        <v>0</v>
      </c>
      <c r="S41" s="159">
        <f t="shared" si="72"/>
        <v>0</v>
      </c>
      <c r="T41" s="31">
        <f t="shared" ref="T41:V41" si="127">22%*T46</f>
        <v>0</v>
      </c>
      <c r="U41" s="31">
        <f t="shared" si="127"/>
        <v>0</v>
      </c>
      <c r="V41" s="31">
        <f t="shared" si="127"/>
        <v>0</v>
      </c>
      <c r="W41" s="159">
        <f t="shared" si="76"/>
        <v>0</v>
      </c>
    </row>
    <row r="42" spans="1:23" ht="15.75" x14ac:dyDescent="0.25">
      <c r="A42" s="145">
        <f t="shared" si="0"/>
        <v>37</v>
      </c>
      <c r="B42" s="32" t="s">
        <v>89</v>
      </c>
      <c r="C42" s="27">
        <f>C43+C44+C45</f>
        <v>0</v>
      </c>
      <c r="D42" s="27">
        <f>D43+D44+D45</f>
        <v>0</v>
      </c>
      <c r="E42" s="27">
        <f>E43+E44+E45</f>
        <v>0</v>
      </c>
      <c r="F42" s="27">
        <f>F43+F44+F45</f>
        <v>0</v>
      </c>
      <c r="G42" s="27">
        <f>G43+G44+G45</f>
        <v>0</v>
      </c>
      <c r="H42" s="27">
        <f t="shared" ref="H42:I42" si="128">H43+H44+H45</f>
        <v>0</v>
      </c>
      <c r="I42" s="27">
        <f t="shared" si="128"/>
        <v>0</v>
      </c>
      <c r="J42" s="159">
        <f t="shared" si="63"/>
        <v>0</v>
      </c>
      <c r="K42" s="27">
        <f t="shared" ref="K42" si="129">K43+K44+K45</f>
        <v>0</v>
      </c>
      <c r="L42" s="27">
        <f t="shared" ref="L42" si="130">L43+L44+L45</f>
        <v>0</v>
      </c>
      <c r="M42" s="27">
        <f t="shared" ref="M42" si="131">M43+M44+M45</f>
        <v>0</v>
      </c>
      <c r="N42" s="27">
        <f t="shared" ref="N42" si="132">N43+N44+N45</f>
        <v>0</v>
      </c>
      <c r="O42" s="159">
        <f t="shared" si="68"/>
        <v>0</v>
      </c>
      <c r="P42" s="27">
        <f t="shared" ref="P42" si="133">P43+P44+P45</f>
        <v>0</v>
      </c>
      <c r="Q42" s="27">
        <f t="shared" ref="Q42" si="134">Q43+Q44+Q45</f>
        <v>0</v>
      </c>
      <c r="R42" s="27">
        <f t="shared" ref="R42" si="135">R43+R44+R45</f>
        <v>0</v>
      </c>
      <c r="S42" s="159">
        <f t="shared" si="72"/>
        <v>0</v>
      </c>
      <c r="T42" s="27">
        <f t="shared" ref="T42" si="136">T43+T44+T45</f>
        <v>0</v>
      </c>
      <c r="U42" s="27">
        <f t="shared" ref="U42" si="137">U43+U44+U45</f>
        <v>0</v>
      </c>
      <c r="V42" s="27">
        <f t="shared" ref="V42" si="138">V43+V44+V45</f>
        <v>0</v>
      </c>
      <c r="W42" s="159">
        <f t="shared" si="76"/>
        <v>0</v>
      </c>
    </row>
    <row r="43" spans="1:23" ht="15.75" x14ac:dyDescent="0.2">
      <c r="A43" s="145">
        <f t="shared" si="0"/>
        <v>38</v>
      </c>
      <c r="B43" s="32" t="s">
        <v>90</v>
      </c>
      <c r="C43" s="109"/>
      <c r="D43" s="31"/>
      <c r="E43" s="31"/>
      <c r="F43" s="31"/>
      <c r="G43" s="31"/>
      <c r="H43" s="31"/>
      <c r="I43" s="31"/>
      <c r="J43" s="159">
        <f t="shared" si="63"/>
        <v>0</v>
      </c>
      <c r="K43" s="31"/>
      <c r="L43" s="31"/>
      <c r="M43" s="31"/>
      <c r="N43" s="31"/>
      <c r="O43" s="159">
        <f t="shared" si="68"/>
        <v>0</v>
      </c>
      <c r="P43" s="31"/>
      <c r="Q43" s="31"/>
      <c r="R43" s="31"/>
      <c r="S43" s="159">
        <f t="shared" si="72"/>
        <v>0</v>
      </c>
      <c r="T43" s="31"/>
      <c r="U43" s="31"/>
      <c r="V43" s="31"/>
      <c r="W43" s="159">
        <f t="shared" si="76"/>
        <v>0</v>
      </c>
    </row>
    <row r="44" spans="1:23" ht="15.75" x14ac:dyDescent="0.2">
      <c r="A44" s="145">
        <f t="shared" si="0"/>
        <v>39</v>
      </c>
      <c r="B44" s="32" t="s">
        <v>91</v>
      </c>
      <c r="C44" s="109"/>
      <c r="D44" s="31"/>
      <c r="E44" s="31"/>
      <c r="F44" s="31"/>
      <c r="G44" s="31"/>
      <c r="H44" s="31"/>
      <c r="I44" s="31"/>
      <c r="J44" s="159">
        <f t="shared" si="63"/>
        <v>0</v>
      </c>
      <c r="K44" s="31"/>
      <c r="L44" s="31"/>
      <c r="M44" s="31"/>
      <c r="N44" s="31"/>
      <c r="O44" s="159">
        <f t="shared" si="68"/>
        <v>0</v>
      </c>
      <c r="P44" s="31"/>
      <c r="Q44" s="31"/>
      <c r="R44" s="31"/>
      <c r="S44" s="159">
        <f t="shared" si="72"/>
        <v>0</v>
      </c>
      <c r="T44" s="31"/>
      <c r="U44" s="31"/>
      <c r="V44" s="31"/>
      <c r="W44" s="159">
        <f t="shared" si="76"/>
        <v>0</v>
      </c>
    </row>
    <row r="45" spans="1:23" ht="15.75" x14ac:dyDescent="0.2">
      <c r="A45" s="145">
        <f t="shared" si="0"/>
        <v>40</v>
      </c>
      <c r="B45" s="32" t="s">
        <v>92</v>
      </c>
      <c r="C45" s="109"/>
      <c r="D45" s="31"/>
      <c r="E45" s="31"/>
      <c r="F45" s="31"/>
      <c r="G45" s="31"/>
      <c r="H45" s="31"/>
      <c r="I45" s="31"/>
      <c r="J45" s="159">
        <f t="shared" si="63"/>
        <v>0</v>
      </c>
      <c r="K45" s="31"/>
      <c r="L45" s="31"/>
      <c r="M45" s="31"/>
      <c r="N45" s="31"/>
      <c r="O45" s="159">
        <f t="shared" si="68"/>
        <v>0</v>
      </c>
      <c r="P45" s="31"/>
      <c r="Q45" s="31"/>
      <c r="R45" s="31"/>
      <c r="S45" s="159">
        <f t="shared" si="72"/>
        <v>0</v>
      </c>
      <c r="T45" s="31"/>
      <c r="U45" s="31"/>
      <c r="V45" s="31"/>
      <c r="W45" s="159">
        <f t="shared" si="76"/>
        <v>0</v>
      </c>
    </row>
    <row r="46" spans="1:23" ht="33" x14ac:dyDescent="0.2">
      <c r="A46" s="145">
        <f t="shared" si="0"/>
        <v>41</v>
      </c>
      <c r="B46" s="3" t="s">
        <v>88</v>
      </c>
      <c r="C46" s="109"/>
      <c r="D46" s="31"/>
      <c r="E46" s="31"/>
      <c r="F46" s="31"/>
      <c r="G46" s="31"/>
      <c r="H46" s="31"/>
      <c r="I46" s="31"/>
      <c r="J46" s="159">
        <f t="shared" si="63"/>
        <v>0</v>
      </c>
      <c r="K46" s="31"/>
      <c r="L46" s="31"/>
      <c r="M46" s="31"/>
      <c r="N46" s="31"/>
      <c r="O46" s="159">
        <f t="shared" si="68"/>
        <v>0</v>
      </c>
      <c r="P46" s="31"/>
      <c r="Q46" s="31"/>
      <c r="R46" s="31"/>
      <c r="S46" s="159">
        <f t="shared" si="72"/>
        <v>0</v>
      </c>
      <c r="T46" s="31"/>
      <c r="U46" s="31"/>
      <c r="V46" s="31"/>
      <c r="W46" s="159">
        <f t="shared" si="76"/>
        <v>0</v>
      </c>
    </row>
    <row r="47" spans="1:23" ht="33" x14ac:dyDescent="0.25">
      <c r="A47" s="145">
        <f t="shared" si="0"/>
        <v>42</v>
      </c>
      <c r="B47" s="3" t="s">
        <v>32</v>
      </c>
      <c r="C47" s="101">
        <f t="shared" ref="C47:D47" si="139">C17+C39+C46</f>
        <v>0</v>
      </c>
      <c r="D47" s="101">
        <f t="shared" si="139"/>
        <v>329.4</v>
      </c>
      <c r="E47" s="101">
        <f>E17+E39+E46</f>
        <v>334.64600000000002</v>
      </c>
      <c r="F47" s="101">
        <f t="shared" ref="F47:J47" si="140">F17+F39+F46</f>
        <v>367.464</v>
      </c>
      <c r="G47" s="101">
        <f t="shared" si="140"/>
        <v>30.622</v>
      </c>
      <c r="H47" s="101">
        <f t="shared" si="140"/>
        <v>30.622</v>
      </c>
      <c r="I47" s="101">
        <f t="shared" si="140"/>
        <v>30.622</v>
      </c>
      <c r="J47" s="101">
        <f t="shared" si="140"/>
        <v>91.866</v>
      </c>
      <c r="K47" s="101">
        <f t="shared" ref="K47" si="141">K17+K39+K46</f>
        <v>30.622</v>
      </c>
      <c r="L47" s="101">
        <f t="shared" ref="L47" si="142">L17+L39+L46</f>
        <v>0</v>
      </c>
      <c r="M47" s="101">
        <f t="shared" ref="M47" si="143">M17+M39+M46</f>
        <v>30.622</v>
      </c>
      <c r="N47" s="101">
        <f t="shared" ref="N47" si="144">N17+N39+N46</f>
        <v>30.622</v>
      </c>
      <c r="O47" s="101">
        <f t="shared" ref="O47" si="145">O17+O39+O46</f>
        <v>91.866</v>
      </c>
      <c r="P47" s="101">
        <f t="shared" ref="P47" si="146">P17+P39+P46</f>
        <v>30.622</v>
      </c>
      <c r="Q47" s="101">
        <f t="shared" ref="Q47" si="147">Q17+Q39+Q46</f>
        <v>30.622</v>
      </c>
      <c r="R47" s="101">
        <f t="shared" ref="R47" si="148">R17+R39+R46</f>
        <v>30.622</v>
      </c>
      <c r="S47" s="101">
        <f t="shared" ref="S47" si="149">S17+S39+S46</f>
        <v>91.866</v>
      </c>
      <c r="T47" s="101">
        <f t="shared" ref="T47" si="150">T17+T39+T46</f>
        <v>30.622</v>
      </c>
      <c r="U47" s="101">
        <f t="shared" ref="U47" si="151">U17+U39+U46</f>
        <v>30.622</v>
      </c>
      <c r="V47" s="101">
        <f t="shared" ref="V47" si="152">V17+V39+V46</f>
        <v>30.622</v>
      </c>
      <c r="W47" s="101">
        <f t="shared" ref="W47" si="153">W17+W39+W46</f>
        <v>91.866</v>
      </c>
    </row>
    <row r="48" spans="1:23" ht="15.75" x14ac:dyDescent="0.2">
      <c r="A48" s="145">
        <f t="shared" si="0"/>
        <v>43</v>
      </c>
      <c r="B48" s="2" t="s">
        <v>33</v>
      </c>
      <c r="C48" s="109"/>
      <c r="D48" s="110"/>
      <c r="E48" s="31"/>
      <c r="F48" s="31">
        <f t="shared" ref="F48:F55" si="154">G48+H48+I48+K48+M48+N48+P48+Q48+R48+T48+U48+V48</f>
        <v>0</v>
      </c>
      <c r="G48" s="30"/>
      <c r="H48" s="30"/>
      <c r="I48" s="30"/>
      <c r="J48" s="159">
        <f>G48+H48+I48</f>
        <v>0</v>
      </c>
      <c r="K48" s="30"/>
      <c r="L48" s="30"/>
      <c r="M48" s="30"/>
      <c r="N48" s="30"/>
      <c r="O48" s="159">
        <f>K48+M48+N48</f>
        <v>0</v>
      </c>
      <c r="P48" s="31"/>
      <c r="Q48" s="31"/>
      <c r="R48" s="31"/>
      <c r="S48" s="159">
        <f>P48+Q48+R48</f>
        <v>0</v>
      </c>
      <c r="T48" s="31"/>
      <c r="U48" s="31"/>
      <c r="V48" s="31"/>
      <c r="W48" s="159">
        <f>T48+U48+V48</f>
        <v>0</v>
      </c>
    </row>
    <row r="49" spans="1:23" ht="15.75" x14ac:dyDescent="0.2">
      <c r="A49" s="145">
        <f t="shared" si="0"/>
        <v>44</v>
      </c>
      <c r="B49" s="2" t="s">
        <v>34</v>
      </c>
      <c r="C49" s="109"/>
      <c r="D49" s="110">
        <v>322.5</v>
      </c>
      <c r="E49" s="30">
        <v>347.7</v>
      </c>
      <c r="F49" s="30">
        <f t="shared" si="154"/>
        <v>393.8</v>
      </c>
      <c r="G49" s="30">
        <v>33.6</v>
      </c>
      <c r="H49" s="30">
        <v>36.200000000000003</v>
      </c>
      <c r="I49" s="30">
        <v>37</v>
      </c>
      <c r="J49" s="159">
        <f>G49+H49+I49</f>
        <v>106.80000000000001</v>
      </c>
      <c r="K49" s="30">
        <v>34</v>
      </c>
      <c r="L49" s="30"/>
      <c r="M49" s="30">
        <v>35</v>
      </c>
      <c r="N49" s="30"/>
      <c r="O49" s="159">
        <f>K49+M49+N49</f>
        <v>69</v>
      </c>
      <c r="P49" s="30">
        <v>40</v>
      </c>
      <c r="Q49" s="30">
        <v>40</v>
      </c>
      <c r="R49" s="30">
        <v>30</v>
      </c>
      <c r="S49" s="159">
        <f>P49+Q49+R49</f>
        <v>110</v>
      </c>
      <c r="T49" s="31">
        <v>37</v>
      </c>
      <c r="U49" s="31">
        <v>37</v>
      </c>
      <c r="V49" s="31">
        <v>34</v>
      </c>
      <c r="W49" s="159">
        <f>T49+U49+V49</f>
        <v>108</v>
      </c>
    </row>
    <row r="50" spans="1:23" ht="15.75" x14ac:dyDescent="0.25">
      <c r="A50" s="145">
        <f t="shared" si="0"/>
        <v>45</v>
      </c>
      <c r="B50" s="94" t="s">
        <v>35</v>
      </c>
      <c r="C50" s="101">
        <f t="shared" ref="C50:E50" si="155">SUM(C48:C49)</f>
        <v>0</v>
      </c>
      <c r="D50" s="101">
        <f t="shared" si="155"/>
        <v>322.5</v>
      </c>
      <c r="E50" s="101">
        <f t="shared" si="155"/>
        <v>347.7</v>
      </c>
      <c r="F50" s="101">
        <f t="shared" si="154"/>
        <v>393.8</v>
      </c>
      <c r="G50" s="27">
        <f>SUM(G48:G49)</f>
        <v>33.6</v>
      </c>
      <c r="H50" s="27">
        <f t="shared" ref="H50:J50" si="156">SUM(H48:H49)</f>
        <v>36.200000000000003</v>
      </c>
      <c r="I50" s="27">
        <f t="shared" si="156"/>
        <v>37</v>
      </c>
      <c r="J50" s="27">
        <f t="shared" si="156"/>
        <v>106.80000000000001</v>
      </c>
      <c r="K50" s="27">
        <f t="shared" ref="K50:W50" si="157">SUM(K48:K49)</f>
        <v>34</v>
      </c>
      <c r="L50" s="27">
        <f t="shared" si="157"/>
        <v>0</v>
      </c>
      <c r="M50" s="27">
        <f t="shared" si="157"/>
        <v>35</v>
      </c>
      <c r="N50" s="27">
        <f t="shared" si="157"/>
        <v>0</v>
      </c>
      <c r="O50" s="27">
        <f t="shared" si="157"/>
        <v>69</v>
      </c>
      <c r="P50" s="27">
        <f t="shared" si="157"/>
        <v>40</v>
      </c>
      <c r="Q50" s="27">
        <f t="shared" si="157"/>
        <v>40</v>
      </c>
      <c r="R50" s="27">
        <f t="shared" si="157"/>
        <v>30</v>
      </c>
      <c r="S50" s="27">
        <f t="shared" si="157"/>
        <v>110</v>
      </c>
      <c r="T50" s="27">
        <f t="shared" si="157"/>
        <v>37</v>
      </c>
      <c r="U50" s="27">
        <f t="shared" si="157"/>
        <v>37</v>
      </c>
      <c r="V50" s="27">
        <f t="shared" si="157"/>
        <v>34</v>
      </c>
      <c r="W50" s="27">
        <f t="shared" si="157"/>
        <v>108</v>
      </c>
    </row>
    <row r="51" spans="1:23" ht="15.75" x14ac:dyDescent="0.2">
      <c r="A51" s="145">
        <f t="shared" si="0"/>
        <v>46</v>
      </c>
      <c r="B51" s="2" t="s">
        <v>36</v>
      </c>
      <c r="C51" s="111"/>
      <c r="D51" s="110"/>
      <c r="E51" s="31"/>
      <c r="F51" s="31">
        <f t="shared" si="154"/>
        <v>0</v>
      </c>
      <c r="G51" s="30"/>
      <c r="H51" s="30"/>
      <c r="I51" s="30"/>
      <c r="J51" s="159">
        <f>G51+H51+I51</f>
        <v>0</v>
      </c>
      <c r="K51" s="30"/>
      <c r="L51" s="30"/>
      <c r="M51" s="30"/>
      <c r="N51" s="30"/>
      <c r="O51" s="159">
        <f>K51+M51+N51</f>
        <v>0</v>
      </c>
      <c r="P51" s="31"/>
      <c r="Q51" s="31"/>
      <c r="R51" s="31"/>
      <c r="S51" s="159">
        <f>P51+Q51+R51</f>
        <v>0</v>
      </c>
      <c r="T51" s="31"/>
      <c r="U51" s="31"/>
      <c r="V51" s="31"/>
      <c r="W51" s="159">
        <f>T51+U51+V51</f>
        <v>0</v>
      </c>
    </row>
    <row r="52" spans="1:23" ht="15.75" x14ac:dyDescent="0.2">
      <c r="A52" s="145">
        <f t="shared" si="0"/>
        <v>47</v>
      </c>
      <c r="B52" s="2" t="s">
        <v>37</v>
      </c>
      <c r="C52" s="111"/>
      <c r="D52" s="110"/>
      <c r="E52" s="31"/>
      <c r="F52" s="31">
        <f t="shared" si="154"/>
        <v>11.5</v>
      </c>
      <c r="G52" s="30">
        <v>0.5</v>
      </c>
      <c r="H52" s="30">
        <v>1</v>
      </c>
      <c r="I52" s="30">
        <v>1</v>
      </c>
      <c r="J52" s="159">
        <f>G52+H52+I52</f>
        <v>2.5</v>
      </c>
      <c r="K52" s="30">
        <v>1</v>
      </c>
      <c r="L52" s="30"/>
      <c r="M52" s="30">
        <v>1</v>
      </c>
      <c r="N52" s="30"/>
      <c r="O52" s="159">
        <f>K52+M52+N52</f>
        <v>2</v>
      </c>
      <c r="P52" s="31">
        <v>1</v>
      </c>
      <c r="Q52" s="31">
        <v>1</v>
      </c>
      <c r="R52" s="31">
        <v>1</v>
      </c>
      <c r="S52" s="159">
        <f>P52+Q52+R52</f>
        <v>3</v>
      </c>
      <c r="T52" s="31">
        <v>2</v>
      </c>
      <c r="U52" s="31">
        <v>1</v>
      </c>
      <c r="V52" s="31">
        <v>1</v>
      </c>
      <c r="W52" s="159">
        <f>T52+U52+V52</f>
        <v>4</v>
      </c>
    </row>
    <row r="53" spans="1:23" ht="15.75" x14ac:dyDescent="0.2">
      <c r="A53" s="145">
        <f t="shared" si="0"/>
        <v>48</v>
      </c>
      <c r="B53" s="2" t="s">
        <v>38</v>
      </c>
      <c r="C53" s="111"/>
      <c r="D53" s="110"/>
      <c r="E53" s="31"/>
      <c r="F53" s="31">
        <f t="shared" si="154"/>
        <v>0</v>
      </c>
      <c r="G53" s="30"/>
      <c r="H53" s="30"/>
      <c r="I53" s="30"/>
      <c r="J53" s="159">
        <f>G53+H53+I53</f>
        <v>0</v>
      </c>
      <c r="K53" s="30"/>
      <c r="L53" s="30"/>
      <c r="M53" s="30"/>
      <c r="N53" s="30"/>
      <c r="O53" s="159">
        <f>K53+M53+N53</f>
        <v>0</v>
      </c>
      <c r="P53" s="31"/>
      <c r="Q53" s="31"/>
      <c r="R53" s="31"/>
      <c r="S53" s="159">
        <f>P53+Q53+R53</f>
        <v>0</v>
      </c>
      <c r="T53" s="31"/>
      <c r="U53" s="31"/>
      <c r="V53" s="31"/>
      <c r="W53" s="159">
        <f>T53+U53+V53</f>
        <v>0</v>
      </c>
    </row>
    <row r="54" spans="1:23" ht="15.75" x14ac:dyDescent="0.2">
      <c r="A54" s="145">
        <f t="shared" si="0"/>
        <v>49</v>
      </c>
      <c r="B54" s="2" t="s">
        <v>39</v>
      </c>
      <c r="C54" s="111"/>
      <c r="D54" s="110"/>
      <c r="E54" s="31"/>
      <c r="F54" s="31">
        <f t="shared" si="154"/>
        <v>0</v>
      </c>
      <c r="G54" s="30"/>
      <c r="H54" s="30"/>
      <c r="I54" s="30"/>
      <c r="J54" s="159">
        <f>G54+H54+I54</f>
        <v>0</v>
      </c>
      <c r="K54" s="30"/>
      <c r="L54" s="30"/>
      <c r="M54" s="30"/>
      <c r="N54" s="30"/>
      <c r="O54" s="159">
        <f>K54+M54+N54</f>
        <v>0</v>
      </c>
      <c r="P54" s="31"/>
      <c r="Q54" s="31"/>
      <c r="R54" s="31"/>
      <c r="S54" s="159">
        <f>P54+Q54+R54</f>
        <v>0</v>
      </c>
      <c r="T54" s="31"/>
      <c r="U54" s="31"/>
      <c r="V54" s="31"/>
      <c r="W54" s="159">
        <f>T54+U54+V54</f>
        <v>0</v>
      </c>
    </row>
    <row r="55" spans="1:23" ht="15.75" x14ac:dyDescent="0.25">
      <c r="A55" s="145">
        <f t="shared" si="0"/>
        <v>50</v>
      </c>
      <c r="B55" s="94" t="s">
        <v>40</v>
      </c>
      <c r="C55" s="101">
        <f t="shared" ref="C55:E55" si="158">SUM(C51:C54)</f>
        <v>0</v>
      </c>
      <c r="D55" s="101">
        <f t="shared" si="158"/>
        <v>0</v>
      </c>
      <c r="E55" s="101">
        <f t="shared" si="158"/>
        <v>0</v>
      </c>
      <c r="F55" s="101">
        <f t="shared" si="154"/>
        <v>11.5</v>
      </c>
      <c r="G55" s="27">
        <f>SUM(G51:G54)</f>
        <v>0.5</v>
      </c>
      <c r="H55" s="27">
        <f t="shared" ref="H55:W55" si="159">SUM(H51:H54)</f>
        <v>1</v>
      </c>
      <c r="I55" s="27">
        <f t="shared" si="159"/>
        <v>1</v>
      </c>
      <c r="J55" s="27">
        <f t="shared" si="159"/>
        <v>2.5</v>
      </c>
      <c r="K55" s="27">
        <f t="shared" si="159"/>
        <v>1</v>
      </c>
      <c r="L55" s="27">
        <f t="shared" si="159"/>
        <v>0</v>
      </c>
      <c r="M55" s="27">
        <f t="shared" si="159"/>
        <v>1</v>
      </c>
      <c r="N55" s="27">
        <f t="shared" si="159"/>
        <v>0</v>
      </c>
      <c r="O55" s="27">
        <f t="shared" si="159"/>
        <v>2</v>
      </c>
      <c r="P55" s="27">
        <f t="shared" si="159"/>
        <v>1</v>
      </c>
      <c r="Q55" s="27">
        <f t="shared" si="159"/>
        <v>1</v>
      </c>
      <c r="R55" s="27">
        <f t="shared" si="159"/>
        <v>1</v>
      </c>
      <c r="S55" s="27">
        <f t="shared" si="159"/>
        <v>3</v>
      </c>
      <c r="T55" s="27">
        <f t="shared" si="159"/>
        <v>2</v>
      </c>
      <c r="U55" s="27">
        <f t="shared" si="159"/>
        <v>1</v>
      </c>
      <c r="V55" s="27">
        <f t="shared" si="159"/>
        <v>1</v>
      </c>
      <c r="W55" s="27">
        <f t="shared" si="159"/>
        <v>4</v>
      </c>
    </row>
    <row r="56" spans="1:23" ht="15.75" x14ac:dyDescent="0.25">
      <c r="A56" s="145">
        <f t="shared" si="0"/>
        <v>51</v>
      </c>
      <c r="B56" s="94" t="s">
        <v>41</v>
      </c>
      <c r="C56" s="94"/>
      <c r="D56" s="102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</row>
    <row r="57" spans="1:23" ht="15.75" x14ac:dyDescent="0.2">
      <c r="A57" s="145">
        <f t="shared" si="0"/>
        <v>52</v>
      </c>
      <c r="B57" s="108" t="s">
        <v>42</v>
      </c>
      <c r="C57" s="111"/>
      <c r="D57" s="112">
        <v>15.2</v>
      </c>
      <c r="E57" s="30">
        <v>19</v>
      </c>
      <c r="F57" s="30">
        <f t="shared" ref="F57:F73" si="160">G57+H57+I57+K57+M57+N57+P57+Q57+R57+T57+U57+V57</f>
        <v>23.6</v>
      </c>
      <c r="G57" s="30">
        <v>2.6</v>
      </c>
      <c r="H57" s="30">
        <v>2</v>
      </c>
      <c r="I57" s="30">
        <v>2</v>
      </c>
      <c r="J57" s="159">
        <f t="shared" ref="J57:J71" si="161">G57+H57+I57</f>
        <v>6.6</v>
      </c>
      <c r="K57" s="30">
        <v>2</v>
      </c>
      <c r="L57" s="30"/>
      <c r="M57" s="30">
        <v>2</v>
      </c>
      <c r="N57" s="30"/>
      <c r="O57" s="159">
        <f t="shared" ref="O57:O71" si="162">K57+M57+N57</f>
        <v>4</v>
      </c>
      <c r="P57" s="30">
        <v>2</v>
      </c>
      <c r="Q57" s="30">
        <v>3</v>
      </c>
      <c r="R57" s="30">
        <v>2</v>
      </c>
      <c r="S57" s="159">
        <f t="shared" ref="S57:S71" si="163">P57+Q57+R57</f>
        <v>7</v>
      </c>
      <c r="T57" s="30">
        <v>2</v>
      </c>
      <c r="U57" s="30">
        <v>2</v>
      </c>
      <c r="V57" s="30">
        <v>2</v>
      </c>
      <c r="W57" s="159">
        <f t="shared" ref="W57:W71" si="164">T57+U57+V57</f>
        <v>6</v>
      </c>
    </row>
    <row r="58" spans="1:23" ht="15.75" x14ac:dyDescent="0.2">
      <c r="A58" s="145">
        <f t="shared" si="0"/>
        <v>53</v>
      </c>
      <c r="B58" s="108" t="s">
        <v>43</v>
      </c>
      <c r="C58" s="111"/>
      <c r="D58" s="112">
        <v>33.200000000000003</v>
      </c>
      <c r="E58" s="30">
        <v>37</v>
      </c>
      <c r="F58" s="30">
        <f t="shared" si="160"/>
        <v>63.499999999999979</v>
      </c>
      <c r="G58" s="30">
        <v>3.3</v>
      </c>
      <c r="H58" s="30">
        <v>4.3</v>
      </c>
      <c r="I58" s="30">
        <v>28.8</v>
      </c>
      <c r="J58" s="159">
        <f t="shared" si="161"/>
        <v>36.4</v>
      </c>
      <c r="K58" s="30">
        <v>3.3</v>
      </c>
      <c r="L58" s="30"/>
      <c r="M58" s="30">
        <v>4</v>
      </c>
      <c r="N58" s="30"/>
      <c r="O58" s="159">
        <f t="shared" si="162"/>
        <v>7.3</v>
      </c>
      <c r="P58" s="30">
        <v>3.3</v>
      </c>
      <c r="Q58" s="30">
        <v>3.3</v>
      </c>
      <c r="R58" s="30">
        <v>3.3</v>
      </c>
      <c r="S58" s="159">
        <f t="shared" si="163"/>
        <v>9.8999999999999986</v>
      </c>
      <c r="T58" s="30">
        <v>3.3</v>
      </c>
      <c r="U58" s="30">
        <v>3.3</v>
      </c>
      <c r="V58" s="30">
        <v>3.3</v>
      </c>
      <c r="W58" s="159">
        <f t="shared" si="164"/>
        <v>9.8999999999999986</v>
      </c>
    </row>
    <row r="59" spans="1:23" ht="15.75" x14ac:dyDescent="0.2">
      <c r="A59" s="145">
        <f t="shared" si="0"/>
        <v>54</v>
      </c>
      <c r="B59" s="108" t="s">
        <v>44</v>
      </c>
      <c r="C59" s="111"/>
      <c r="D59" s="112"/>
      <c r="E59" s="30"/>
      <c r="F59" s="30">
        <f t="shared" si="160"/>
        <v>0</v>
      </c>
      <c r="G59" s="30"/>
      <c r="H59" s="30"/>
      <c r="I59" s="30"/>
      <c r="J59" s="159">
        <f t="shared" si="161"/>
        <v>0</v>
      </c>
      <c r="K59" s="30"/>
      <c r="L59" s="30"/>
      <c r="M59" s="30"/>
      <c r="N59" s="30"/>
      <c r="O59" s="159">
        <f t="shared" si="162"/>
        <v>0</v>
      </c>
      <c r="P59" s="30"/>
      <c r="Q59" s="30"/>
      <c r="R59" s="30"/>
      <c r="S59" s="159">
        <f t="shared" si="163"/>
        <v>0</v>
      </c>
      <c r="T59" s="30"/>
      <c r="U59" s="30"/>
      <c r="V59" s="30"/>
      <c r="W59" s="159">
        <f t="shared" si="164"/>
        <v>0</v>
      </c>
    </row>
    <row r="60" spans="1:23" ht="15.75" x14ac:dyDescent="0.2">
      <c r="A60" s="145">
        <f t="shared" si="0"/>
        <v>55</v>
      </c>
      <c r="B60" s="108" t="s">
        <v>45</v>
      </c>
      <c r="C60" s="111"/>
      <c r="D60" s="112">
        <v>19.600000000000001</v>
      </c>
      <c r="E60" s="30">
        <v>21</v>
      </c>
      <c r="F60" s="30">
        <f t="shared" si="160"/>
        <v>0</v>
      </c>
      <c r="G60" s="30"/>
      <c r="H60" s="30"/>
      <c r="I60" s="30"/>
      <c r="J60" s="159">
        <f t="shared" si="161"/>
        <v>0</v>
      </c>
      <c r="K60" s="30"/>
      <c r="L60" s="30"/>
      <c r="M60" s="30"/>
      <c r="N60" s="30"/>
      <c r="O60" s="159">
        <f t="shared" si="162"/>
        <v>0</v>
      </c>
      <c r="P60" s="30"/>
      <c r="Q60" s="30"/>
      <c r="R60" s="30"/>
      <c r="S60" s="159">
        <f t="shared" si="163"/>
        <v>0</v>
      </c>
      <c r="T60" s="30"/>
      <c r="U60" s="30"/>
      <c r="V60" s="30"/>
      <c r="W60" s="159">
        <f t="shared" si="164"/>
        <v>0</v>
      </c>
    </row>
    <row r="61" spans="1:23" ht="15.75" x14ac:dyDescent="0.2">
      <c r="A61" s="145">
        <f t="shared" si="0"/>
        <v>56</v>
      </c>
      <c r="B61" s="2" t="s">
        <v>46</v>
      </c>
      <c r="C61" s="111"/>
      <c r="D61" s="110"/>
      <c r="E61" s="30"/>
      <c r="F61" s="30">
        <f t="shared" si="160"/>
        <v>0</v>
      </c>
      <c r="G61" s="30"/>
      <c r="H61" s="30"/>
      <c r="I61" s="30"/>
      <c r="J61" s="159">
        <f t="shared" si="161"/>
        <v>0</v>
      </c>
      <c r="K61" s="30"/>
      <c r="L61" s="30"/>
      <c r="M61" s="30"/>
      <c r="N61" s="30"/>
      <c r="O61" s="159">
        <f t="shared" si="162"/>
        <v>0</v>
      </c>
      <c r="P61" s="30"/>
      <c r="Q61" s="30"/>
      <c r="R61" s="30"/>
      <c r="S61" s="159">
        <f t="shared" si="163"/>
        <v>0</v>
      </c>
      <c r="T61" s="30"/>
      <c r="U61" s="30"/>
      <c r="V61" s="30"/>
      <c r="W61" s="159">
        <f t="shared" si="164"/>
        <v>0</v>
      </c>
    </row>
    <row r="62" spans="1:23" ht="15.75" x14ac:dyDescent="0.2">
      <c r="A62" s="145">
        <f t="shared" si="0"/>
        <v>57</v>
      </c>
      <c r="B62" s="2" t="s">
        <v>47</v>
      </c>
      <c r="C62" s="111"/>
      <c r="D62" s="110">
        <v>24.8</v>
      </c>
      <c r="E62" s="30">
        <v>24.8</v>
      </c>
      <c r="F62" s="30">
        <f t="shared" si="160"/>
        <v>25.1</v>
      </c>
      <c r="G62" s="30">
        <v>2.2000000000000002</v>
      </c>
      <c r="H62" s="30">
        <v>2.2000000000000002</v>
      </c>
      <c r="I62" s="30">
        <v>2.2000000000000002</v>
      </c>
      <c r="J62" s="159">
        <f t="shared" si="161"/>
        <v>6.6000000000000005</v>
      </c>
      <c r="K62" s="30">
        <v>2.1</v>
      </c>
      <c r="L62" s="30"/>
      <c r="M62" s="30">
        <v>2.1</v>
      </c>
      <c r="N62" s="30">
        <v>2.1</v>
      </c>
      <c r="O62" s="159">
        <f t="shared" si="162"/>
        <v>6.3000000000000007</v>
      </c>
      <c r="P62" s="30">
        <v>2.1</v>
      </c>
      <c r="Q62" s="30">
        <v>2</v>
      </c>
      <c r="R62" s="30">
        <v>2.1</v>
      </c>
      <c r="S62" s="159">
        <f t="shared" si="163"/>
        <v>6.1999999999999993</v>
      </c>
      <c r="T62" s="30">
        <v>2</v>
      </c>
      <c r="U62" s="30">
        <v>2</v>
      </c>
      <c r="V62" s="30">
        <v>2</v>
      </c>
      <c r="W62" s="159">
        <f t="shared" si="164"/>
        <v>6</v>
      </c>
    </row>
    <row r="63" spans="1:23" ht="15.75" x14ac:dyDescent="0.2">
      <c r="A63" s="145">
        <f t="shared" si="0"/>
        <v>58</v>
      </c>
      <c r="B63" s="2" t="s">
        <v>48</v>
      </c>
      <c r="C63" s="111"/>
      <c r="D63" s="110"/>
      <c r="E63" s="30"/>
      <c r="F63" s="30">
        <f t="shared" si="160"/>
        <v>0</v>
      </c>
      <c r="G63" s="30"/>
      <c r="H63" s="30"/>
      <c r="I63" s="30"/>
      <c r="J63" s="159">
        <f t="shared" si="161"/>
        <v>0</v>
      </c>
      <c r="K63" s="30"/>
      <c r="L63" s="30"/>
      <c r="M63" s="30"/>
      <c r="N63" s="30"/>
      <c r="O63" s="159">
        <f t="shared" si="162"/>
        <v>0</v>
      </c>
      <c r="P63" s="30"/>
      <c r="Q63" s="30"/>
      <c r="R63" s="30"/>
      <c r="S63" s="159">
        <f t="shared" si="163"/>
        <v>0</v>
      </c>
      <c r="T63" s="30"/>
      <c r="U63" s="30"/>
      <c r="V63" s="30"/>
      <c r="W63" s="159">
        <f t="shared" si="164"/>
        <v>0</v>
      </c>
    </row>
    <row r="64" spans="1:23" ht="15.75" x14ac:dyDescent="0.2">
      <c r="A64" s="145">
        <f t="shared" si="0"/>
        <v>59</v>
      </c>
      <c r="B64" s="2" t="s">
        <v>49</v>
      </c>
      <c r="C64" s="111"/>
      <c r="D64" s="110"/>
      <c r="E64" s="30"/>
      <c r="F64" s="30">
        <f t="shared" si="160"/>
        <v>0</v>
      </c>
      <c r="G64" s="30"/>
      <c r="H64" s="30"/>
      <c r="I64" s="30"/>
      <c r="J64" s="159">
        <f t="shared" si="161"/>
        <v>0</v>
      </c>
      <c r="K64" s="30"/>
      <c r="L64" s="30"/>
      <c r="M64" s="30"/>
      <c r="N64" s="30"/>
      <c r="O64" s="159">
        <f t="shared" si="162"/>
        <v>0</v>
      </c>
      <c r="P64" s="30"/>
      <c r="Q64" s="30"/>
      <c r="R64" s="30"/>
      <c r="S64" s="159">
        <f t="shared" si="163"/>
        <v>0</v>
      </c>
      <c r="T64" s="30"/>
      <c r="U64" s="30"/>
      <c r="V64" s="30"/>
      <c r="W64" s="159">
        <f t="shared" si="164"/>
        <v>0</v>
      </c>
    </row>
    <row r="65" spans="1:23" ht="15.75" x14ac:dyDescent="0.2">
      <c r="A65" s="145">
        <f t="shared" si="0"/>
        <v>60</v>
      </c>
      <c r="B65" s="2" t="s">
        <v>50</v>
      </c>
      <c r="C65" s="111"/>
      <c r="D65" s="110"/>
      <c r="E65" s="30"/>
      <c r="F65" s="30">
        <f t="shared" si="160"/>
        <v>0</v>
      </c>
      <c r="G65" s="30"/>
      <c r="H65" s="30"/>
      <c r="I65" s="30"/>
      <c r="J65" s="159">
        <f t="shared" si="161"/>
        <v>0</v>
      </c>
      <c r="K65" s="30"/>
      <c r="L65" s="30"/>
      <c r="M65" s="30"/>
      <c r="N65" s="30"/>
      <c r="O65" s="159">
        <f t="shared" si="162"/>
        <v>0</v>
      </c>
      <c r="P65" s="30"/>
      <c r="Q65" s="30"/>
      <c r="R65" s="30"/>
      <c r="S65" s="159">
        <f t="shared" si="163"/>
        <v>0</v>
      </c>
      <c r="T65" s="30"/>
      <c r="U65" s="30"/>
      <c r="V65" s="30"/>
      <c r="W65" s="159">
        <f t="shared" si="164"/>
        <v>0</v>
      </c>
    </row>
    <row r="66" spans="1:23" ht="15.75" x14ac:dyDescent="0.2">
      <c r="A66" s="145">
        <f t="shared" si="0"/>
        <v>61</v>
      </c>
      <c r="B66" s="2" t="s">
        <v>51</v>
      </c>
      <c r="C66" s="111"/>
      <c r="D66" s="110"/>
      <c r="E66" s="30"/>
      <c r="F66" s="30">
        <f t="shared" si="160"/>
        <v>0</v>
      </c>
      <c r="G66" s="30"/>
      <c r="H66" s="30"/>
      <c r="I66" s="30"/>
      <c r="J66" s="159">
        <f t="shared" si="161"/>
        <v>0</v>
      </c>
      <c r="K66" s="30"/>
      <c r="L66" s="30"/>
      <c r="M66" s="30"/>
      <c r="N66" s="30"/>
      <c r="O66" s="159">
        <f t="shared" si="162"/>
        <v>0</v>
      </c>
      <c r="P66" s="30"/>
      <c r="Q66" s="30"/>
      <c r="R66" s="30"/>
      <c r="S66" s="159">
        <f t="shared" si="163"/>
        <v>0</v>
      </c>
      <c r="T66" s="30"/>
      <c r="U66" s="30"/>
      <c r="V66" s="30"/>
      <c r="W66" s="159">
        <f t="shared" si="164"/>
        <v>0</v>
      </c>
    </row>
    <row r="67" spans="1:23" ht="15.75" x14ac:dyDescent="0.2">
      <c r="A67" s="145">
        <f t="shared" si="0"/>
        <v>62</v>
      </c>
      <c r="B67" s="2" t="s">
        <v>52</v>
      </c>
      <c r="C67" s="111"/>
      <c r="D67" s="110"/>
      <c r="E67" s="30"/>
      <c r="F67" s="30">
        <f t="shared" si="160"/>
        <v>0</v>
      </c>
      <c r="G67" s="30"/>
      <c r="H67" s="30"/>
      <c r="I67" s="30"/>
      <c r="J67" s="159">
        <f t="shared" si="161"/>
        <v>0</v>
      </c>
      <c r="K67" s="30"/>
      <c r="L67" s="30"/>
      <c r="M67" s="30"/>
      <c r="N67" s="30"/>
      <c r="O67" s="159">
        <f t="shared" si="162"/>
        <v>0</v>
      </c>
      <c r="P67" s="30"/>
      <c r="Q67" s="30"/>
      <c r="R67" s="30"/>
      <c r="S67" s="159">
        <f t="shared" si="163"/>
        <v>0</v>
      </c>
      <c r="T67" s="30"/>
      <c r="U67" s="30"/>
      <c r="V67" s="30"/>
      <c r="W67" s="159">
        <f t="shared" si="164"/>
        <v>0</v>
      </c>
    </row>
    <row r="68" spans="1:23" ht="15.75" x14ac:dyDescent="0.2">
      <c r="A68" s="145">
        <f t="shared" si="0"/>
        <v>63</v>
      </c>
      <c r="B68" s="2" t="s">
        <v>53</v>
      </c>
      <c r="C68" s="111"/>
      <c r="D68" s="110"/>
      <c r="E68" s="30"/>
      <c r="F68" s="30">
        <f t="shared" si="160"/>
        <v>0</v>
      </c>
      <c r="G68" s="30"/>
      <c r="H68" s="30"/>
      <c r="I68" s="30"/>
      <c r="J68" s="159">
        <f t="shared" si="161"/>
        <v>0</v>
      </c>
      <c r="K68" s="30"/>
      <c r="L68" s="30"/>
      <c r="M68" s="30"/>
      <c r="N68" s="30"/>
      <c r="O68" s="159">
        <f t="shared" si="162"/>
        <v>0</v>
      </c>
      <c r="P68" s="30"/>
      <c r="Q68" s="30"/>
      <c r="R68" s="30"/>
      <c r="S68" s="159">
        <f t="shared" si="163"/>
        <v>0</v>
      </c>
      <c r="T68" s="30"/>
      <c r="U68" s="30"/>
      <c r="V68" s="30"/>
      <c r="W68" s="159">
        <f t="shared" si="164"/>
        <v>0</v>
      </c>
    </row>
    <row r="69" spans="1:23" ht="15.75" x14ac:dyDescent="0.2">
      <c r="A69" s="145">
        <f t="shared" si="0"/>
        <v>64</v>
      </c>
      <c r="B69" s="2" t="s">
        <v>36</v>
      </c>
      <c r="C69" s="111"/>
      <c r="D69" s="110"/>
      <c r="E69" s="30"/>
      <c r="F69" s="30">
        <f t="shared" si="160"/>
        <v>0</v>
      </c>
      <c r="G69" s="30"/>
      <c r="H69" s="30"/>
      <c r="I69" s="30"/>
      <c r="J69" s="159">
        <f t="shared" si="161"/>
        <v>0</v>
      </c>
      <c r="K69" s="30"/>
      <c r="L69" s="30"/>
      <c r="M69" s="30"/>
      <c r="N69" s="30"/>
      <c r="O69" s="159">
        <f t="shared" si="162"/>
        <v>0</v>
      </c>
      <c r="P69" s="30"/>
      <c r="Q69" s="30"/>
      <c r="R69" s="30"/>
      <c r="S69" s="159">
        <f t="shared" si="163"/>
        <v>0</v>
      </c>
      <c r="T69" s="30"/>
      <c r="U69" s="30"/>
      <c r="V69" s="30"/>
      <c r="W69" s="159">
        <f t="shared" si="164"/>
        <v>0</v>
      </c>
    </row>
    <row r="70" spans="1:23" ht="15.75" x14ac:dyDescent="0.2">
      <c r="A70" s="145">
        <f t="shared" si="0"/>
        <v>65</v>
      </c>
      <c r="B70" s="2" t="s">
        <v>54</v>
      </c>
      <c r="C70" s="111"/>
      <c r="D70" s="110">
        <v>23</v>
      </c>
      <c r="E70" s="30"/>
      <c r="F70" s="30">
        <f t="shared" si="160"/>
        <v>0</v>
      </c>
      <c r="G70" s="30"/>
      <c r="H70" s="30"/>
      <c r="I70" s="30"/>
      <c r="J70" s="159">
        <f t="shared" si="161"/>
        <v>0</v>
      </c>
      <c r="K70" s="30"/>
      <c r="L70" s="30"/>
      <c r="M70" s="30"/>
      <c r="N70" s="30"/>
      <c r="O70" s="159">
        <f t="shared" si="162"/>
        <v>0</v>
      </c>
      <c r="P70" s="30"/>
      <c r="Q70" s="30"/>
      <c r="R70" s="30"/>
      <c r="S70" s="159">
        <f t="shared" si="163"/>
        <v>0</v>
      </c>
      <c r="T70" s="30"/>
      <c r="U70" s="30"/>
      <c r="V70" s="30"/>
      <c r="W70" s="159">
        <f t="shared" si="164"/>
        <v>0</v>
      </c>
    </row>
    <row r="71" spans="1:23" ht="15.75" x14ac:dyDescent="0.2">
      <c r="A71" s="145">
        <f t="shared" si="0"/>
        <v>66</v>
      </c>
      <c r="B71" s="2" t="s">
        <v>41</v>
      </c>
      <c r="C71" s="111"/>
      <c r="D71" s="110">
        <v>67.099999999999994</v>
      </c>
      <c r="E71" s="30">
        <v>17.2</v>
      </c>
      <c r="F71" s="30">
        <f t="shared" si="160"/>
        <v>4</v>
      </c>
      <c r="G71" s="30">
        <v>1</v>
      </c>
      <c r="H71" s="30">
        <v>1</v>
      </c>
      <c r="I71" s="30">
        <v>2</v>
      </c>
      <c r="J71" s="159">
        <f t="shared" si="161"/>
        <v>4</v>
      </c>
      <c r="K71" s="30"/>
      <c r="L71" s="30"/>
      <c r="M71" s="30"/>
      <c r="N71" s="30"/>
      <c r="O71" s="159">
        <f t="shared" si="162"/>
        <v>0</v>
      </c>
      <c r="P71" s="30"/>
      <c r="Q71" s="30"/>
      <c r="R71" s="30"/>
      <c r="S71" s="159">
        <f t="shared" si="163"/>
        <v>0</v>
      </c>
      <c r="T71" s="30"/>
      <c r="U71" s="30"/>
      <c r="V71" s="30"/>
      <c r="W71" s="159">
        <f t="shared" si="164"/>
        <v>0</v>
      </c>
    </row>
    <row r="72" spans="1:23" ht="15.75" x14ac:dyDescent="0.25">
      <c r="A72" s="145">
        <f t="shared" ref="A72:A90" si="165">A71+1</f>
        <v>67</v>
      </c>
      <c r="B72" s="94" t="s">
        <v>69</v>
      </c>
      <c r="C72" s="101">
        <f t="shared" ref="C72" si="166">SUM(C57:C71)</f>
        <v>0</v>
      </c>
      <c r="D72" s="101">
        <f t="shared" ref="D72:E72" si="167">SUM(D57:D71)</f>
        <v>182.89999999999998</v>
      </c>
      <c r="E72" s="101">
        <f t="shared" si="167"/>
        <v>119</v>
      </c>
      <c r="F72" s="101">
        <f t="shared" si="160"/>
        <v>116.19999999999999</v>
      </c>
      <c r="G72" s="27">
        <f>SUM(G57:G71)</f>
        <v>9.1000000000000014</v>
      </c>
      <c r="H72" s="27">
        <f t="shared" ref="H72:W72" si="168">SUM(H57:H71)</f>
        <v>9.5</v>
      </c>
      <c r="I72" s="27">
        <f t="shared" si="168"/>
        <v>35</v>
      </c>
      <c r="J72" s="27">
        <f t="shared" si="168"/>
        <v>53.6</v>
      </c>
      <c r="K72" s="27">
        <f t="shared" si="168"/>
        <v>7.4</v>
      </c>
      <c r="L72" s="27">
        <f t="shared" si="168"/>
        <v>0</v>
      </c>
      <c r="M72" s="27">
        <f t="shared" si="168"/>
        <v>8.1</v>
      </c>
      <c r="N72" s="27">
        <f t="shared" si="168"/>
        <v>2.1</v>
      </c>
      <c r="O72" s="27">
        <f t="shared" si="168"/>
        <v>17.600000000000001</v>
      </c>
      <c r="P72" s="27">
        <f t="shared" si="168"/>
        <v>7.4</v>
      </c>
      <c r="Q72" s="27">
        <f t="shared" si="168"/>
        <v>8.3000000000000007</v>
      </c>
      <c r="R72" s="27">
        <f t="shared" si="168"/>
        <v>7.4</v>
      </c>
      <c r="S72" s="27">
        <f t="shared" si="168"/>
        <v>23.099999999999998</v>
      </c>
      <c r="T72" s="27">
        <f t="shared" si="168"/>
        <v>7.3</v>
      </c>
      <c r="U72" s="27">
        <f t="shared" si="168"/>
        <v>7.3</v>
      </c>
      <c r="V72" s="27">
        <f t="shared" si="168"/>
        <v>7.3</v>
      </c>
      <c r="W72" s="27">
        <f t="shared" si="168"/>
        <v>21.9</v>
      </c>
    </row>
    <row r="73" spans="1:23" ht="15.75" x14ac:dyDescent="0.25">
      <c r="A73" s="145">
        <f t="shared" si="165"/>
        <v>68</v>
      </c>
      <c r="B73" s="94" t="s">
        <v>67</v>
      </c>
      <c r="C73" s="101">
        <f t="shared" ref="C73" si="169">SUM(C47,C50,C55,C72)</f>
        <v>0</v>
      </c>
      <c r="D73" s="101">
        <f t="shared" ref="D73:E73" si="170">SUM(D47,D50,D55,D72)</f>
        <v>834.8</v>
      </c>
      <c r="E73" s="101">
        <f t="shared" si="170"/>
        <v>801.346</v>
      </c>
      <c r="F73" s="101">
        <f t="shared" si="160"/>
        <v>888.96400000000017</v>
      </c>
      <c r="G73" s="27">
        <f>SUM(G47,G50,G55,G72)</f>
        <v>73.822000000000003</v>
      </c>
      <c r="H73" s="27">
        <f t="shared" ref="H73:W73" si="171">SUM(H47,H50,H55,H72)</f>
        <v>77.322000000000003</v>
      </c>
      <c r="I73" s="27">
        <f t="shared" si="171"/>
        <v>103.622</v>
      </c>
      <c r="J73" s="27">
        <f t="shared" si="171"/>
        <v>254.76599999999999</v>
      </c>
      <c r="K73" s="27">
        <f t="shared" si="171"/>
        <v>73.022000000000006</v>
      </c>
      <c r="L73" s="27">
        <f t="shared" si="171"/>
        <v>0</v>
      </c>
      <c r="M73" s="27">
        <f t="shared" si="171"/>
        <v>74.721999999999994</v>
      </c>
      <c r="N73" s="27">
        <f t="shared" si="171"/>
        <v>32.722000000000001</v>
      </c>
      <c r="O73" s="27">
        <f t="shared" si="171"/>
        <v>180.46599999999998</v>
      </c>
      <c r="P73" s="27">
        <f t="shared" si="171"/>
        <v>79.022000000000006</v>
      </c>
      <c r="Q73" s="27">
        <f t="shared" si="171"/>
        <v>79.921999999999997</v>
      </c>
      <c r="R73" s="27">
        <f t="shared" si="171"/>
        <v>69.022000000000006</v>
      </c>
      <c r="S73" s="27">
        <f t="shared" si="171"/>
        <v>227.96599999999998</v>
      </c>
      <c r="T73" s="27">
        <f t="shared" si="171"/>
        <v>76.921999999999997</v>
      </c>
      <c r="U73" s="27">
        <f t="shared" si="171"/>
        <v>75.921999999999997</v>
      </c>
      <c r="V73" s="27">
        <f t="shared" si="171"/>
        <v>72.921999999999997</v>
      </c>
      <c r="W73" s="27">
        <f t="shared" si="171"/>
        <v>225.76599999999999</v>
      </c>
    </row>
    <row r="74" spans="1:23" ht="15.75" x14ac:dyDescent="0.25">
      <c r="A74" s="145">
        <f t="shared" si="165"/>
        <v>69</v>
      </c>
      <c r="B74" s="94" t="s">
        <v>55</v>
      </c>
      <c r="C74" s="27">
        <f t="shared" ref="C74:J74" si="172">C15-C73</f>
        <v>0</v>
      </c>
      <c r="D74" s="27">
        <f t="shared" si="172"/>
        <v>94.200000000000045</v>
      </c>
      <c r="E74" s="27">
        <f t="shared" si="172"/>
        <v>84.553999999999974</v>
      </c>
      <c r="F74" s="27">
        <f t="shared" si="172"/>
        <v>-39.464000000000169</v>
      </c>
      <c r="G74" s="27">
        <f t="shared" si="172"/>
        <v>-5.8220000000000027</v>
      </c>
      <c r="H74" s="27">
        <f t="shared" si="172"/>
        <v>-3.8220000000000027</v>
      </c>
      <c r="I74" s="27">
        <f t="shared" si="172"/>
        <v>-33.622</v>
      </c>
      <c r="J74" s="27">
        <f t="shared" si="172"/>
        <v>-43.265999999999991</v>
      </c>
      <c r="K74" s="27">
        <f t="shared" ref="K74:O74" si="173">K15-K73</f>
        <v>-4.0220000000000056</v>
      </c>
      <c r="L74" s="27">
        <f t="shared" si="173"/>
        <v>0</v>
      </c>
      <c r="M74" s="27">
        <f t="shared" si="173"/>
        <v>-6.7219999999999942</v>
      </c>
      <c r="N74" s="27">
        <f t="shared" si="173"/>
        <v>36.277999999999999</v>
      </c>
      <c r="O74" s="27">
        <f t="shared" si="173"/>
        <v>25.53400000000002</v>
      </c>
      <c r="P74" s="27">
        <f t="shared" ref="P74:S74" si="174">P15-P73</f>
        <v>-7.0220000000000056</v>
      </c>
      <c r="Q74" s="27">
        <f t="shared" si="174"/>
        <v>-7.921999999999997</v>
      </c>
      <c r="R74" s="27">
        <f t="shared" si="174"/>
        <v>2.9779999999999944</v>
      </c>
      <c r="S74" s="27">
        <f t="shared" si="174"/>
        <v>-11.96599999999998</v>
      </c>
      <c r="T74" s="27">
        <f t="shared" ref="T74:W74" si="175">T15-T73</f>
        <v>-4.921999999999997</v>
      </c>
      <c r="U74" s="27">
        <f t="shared" si="175"/>
        <v>-3.921999999999997</v>
      </c>
      <c r="V74" s="27">
        <f t="shared" si="175"/>
        <v>-0.92199999999999704</v>
      </c>
      <c r="W74" s="27">
        <f t="shared" si="175"/>
        <v>-9.7659999999999911</v>
      </c>
    </row>
    <row r="75" spans="1:23" ht="30" x14ac:dyDescent="0.2">
      <c r="A75" s="145">
        <f t="shared" si="165"/>
        <v>70</v>
      </c>
      <c r="B75" s="2" t="s">
        <v>70</v>
      </c>
      <c r="C75" s="113"/>
      <c r="D75" s="110"/>
      <c r="E75" s="30"/>
      <c r="F75" s="30">
        <f>G75+H75+I75+K75+M75+N75+P75+Q75+R75+T75+U75+V75</f>
        <v>0</v>
      </c>
      <c r="G75" s="30"/>
      <c r="H75" s="30"/>
      <c r="I75" s="30"/>
      <c r="J75" s="159">
        <f>G75+H75+I75</f>
        <v>0</v>
      </c>
      <c r="K75" s="30"/>
      <c r="L75" s="30"/>
      <c r="M75" s="30"/>
      <c r="N75" s="30"/>
      <c r="O75" s="159">
        <f>K75+M75+N75</f>
        <v>0</v>
      </c>
      <c r="P75" s="30"/>
      <c r="Q75" s="30"/>
      <c r="R75" s="30"/>
      <c r="S75" s="159">
        <f>P75+Q75+R75</f>
        <v>0</v>
      </c>
      <c r="T75" s="30"/>
      <c r="U75" s="30"/>
      <c r="V75" s="30"/>
      <c r="W75" s="159">
        <f>T75+U75+V75</f>
        <v>0</v>
      </c>
    </row>
    <row r="76" spans="1:23" ht="15.75" x14ac:dyDescent="0.2">
      <c r="A76" s="145">
        <f t="shared" si="165"/>
        <v>71</v>
      </c>
      <c r="B76" s="2" t="s">
        <v>56</v>
      </c>
      <c r="C76" s="113"/>
      <c r="D76" s="110"/>
      <c r="E76" s="30"/>
      <c r="F76" s="30">
        <f>G76+H76+I76+K76+M76+N76+P76+Q76+R76+T76+U76+V76</f>
        <v>0</v>
      </c>
      <c r="G76" s="30"/>
      <c r="H76" s="30"/>
      <c r="I76" s="30"/>
      <c r="J76" s="159">
        <f>G76+H76+I76</f>
        <v>0</v>
      </c>
      <c r="K76" s="30"/>
      <c r="L76" s="30"/>
      <c r="M76" s="30"/>
      <c r="N76" s="30"/>
      <c r="O76" s="159">
        <f>K76+M76+N76</f>
        <v>0</v>
      </c>
      <c r="P76" s="30"/>
      <c r="Q76" s="30"/>
      <c r="R76" s="30"/>
      <c r="S76" s="159">
        <f>P76+Q76+R76</f>
        <v>0</v>
      </c>
      <c r="T76" s="30"/>
      <c r="U76" s="30"/>
      <c r="V76" s="30"/>
      <c r="W76" s="159">
        <f>T76+U76+V76</f>
        <v>0</v>
      </c>
    </row>
    <row r="77" spans="1:23" ht="15.75" x14ac:dyDescent="0.2">
      <c r="A77" s="145">
        <f t="shared" si="165"/>
        <v>72</v>
      </c>
      <c r="B77" s="2" t="s">
        <v>229</v>
      </c>
      <c r="C77" s="113"/>
      <c r="D77" s="110"/>
      <c r="E77" s="30"/>
      <c r="F77" s="30"/>
      <c r="G77" s="30"/>
      <c r="H77" s="30"/>
      <c r="I77" s="30"/>
      <c r="J77" s="159"/>
      <c r="K77" s="30"/>
      <c r="L77" s="30"/>
      <c r="M77" s="30"/>
      <c r="N77" s="30"/>
      <c r="O77" s="159"/>
      <c r="P77" s="30"/>
      <c r="Q77" s="30"/>
      <c r="R77" s="30"/>
      <c r="S77" s="159"/>
      <c r="T77" s="30"/>
      <c r="U77" s="30"/>
      <c r="V77" s="30"/>
      <c r="W77" s="159"/>
    </row>
    <row r="78" spans="1:23" ht="15.75" x14ac:dyDescent="0.2">
      <c r="A78" s="145">
        <f t="shared" si="165"/>
        <v>73</v>
      </c>
      <c r="B78" s="2" t="s">
        <v>41</v>
      </c>
      <c r="C78" s="113"/>
      <c r="D78" s="110"/>
      <c r="E78" s="30"/>
      <c r="F78" s="30"/>
      <c r="G78" s="30"/>
      <c r="H78" s="30"/>
      <c r="I78" s="30"/>
      <c r="J78" s="159"/>
      <c r="K78" s="30"/>
      <c r="L78" s="30"/>
      <c r="M78" s="30"/>
      <c r="N78" s="30"/>
      <c r="O78" s="159"/>
      <c r="P78" s="30"/>
      <c r="Q78" s="30"/>
      <c r="R78" s="30"/>
      <c r="S78" s="159"/>
      <c r="T78" s="30"/>
      <c r="U78" s="30"/>
      <c r="V78" s="30"/>
      <c r="W78" s="159"/>
    </row>
    <row r="79" spans="1:23" ht="15.75" x14ac:dyDescent="0.25">
      <c r="A79" s="145">
        <f t="shared" si="165"/>
        <v>74</v>
      </c>
      <c r="B79" s="94" t="s">
        <v>57</v>
      </c>
      <c r="C79" s="27">
        <f>C74+C75-C76+C77-C78</f>
        <v>0</v>
      </c>
      <c r="D79" s="27">
        <f>D74+D75-D76+D77-D78</f>
        <v>94.200000000000045</v>
      </c>
      <c r="E79" s="27">
        <f t="shared" ref="E79:J79" si="176">E74+E75-E76+E77-E78</f>
        <v>84.553999999999974</v>
      </c>
      <c r="F79" s="27">
        <f t="shared" si="176"/>
        <v>-39.464000000000169</v>
      </c>
      <c r="G79" s="27">
        <f t="shared" si="176"/>
        <v>-5.8220000000000027</v>
      </c>
      <c r="H79" s="27">
        <f t="shared" si="176"/>
        <v>-3.8220000000000027</v>
      </c>
      <c r="I79" s="27">
        <f t="shared" si="176"/>
        <v>-33.622</v>
      </c>
      <c r="J79" s="27">
        <f t="shared" si="176"/>
        <v>-43.265999999999991</v>
      </c>
      <c r="K79" s="27">
        <f t="shared" ref="K79" si="177">K74+K75-K76+K77-K78</f>
        <v>-4.0220000000000056</v>
      </c>
      <c r="L79" s="27">
        <f t="shared" ref="L79" si="178">L74+L75-L76+L77-L78</f>
        <v>0</v>
      </c>
      <c r="M79" s="27">
        <f t="shared" ref="M79" si="179">M74+M75-M76+M77-M78</f>
        <v>-6.7219999999999942</v>
      </c>
      <c r="N79" s="27">
        <f t="shared" ref="N79" si="180">N74+N75-N76+N77-N78</f>
        <v>36.277999999999999</v>
      </c>
      <c r="O79" s="27">
        <f t="shared" ref="O79" si="181">O74+O75-O76+O77-O78</f>
        <v>25.53400000000002</v>
      </c>
      <c r="P79" s="27">
        <f t="shared" ref="P79" si="182">P74+P75-P76+P77-P78</f>
        <v>-7.0220000000000056</v>
      </c>
      <c r="Q79" s="27">
        <f t="shared" ref="Q79" si="183">Q74+Q75-Q76+Q77-Q78</f>
        <v>-7.921999999999997</v>
      </c>
      <c r="R79" s="27">
        <f t="shared" ref="R79" si="184">R74+R75-R76+R77-R78</f>
        <v>2.9779999999999944</v>
      </c>
      <c r="S79" s="27">
        <f t="shared" ref="S79" si="185">S74+S75-S76+S77-S78</f>
        <v>-11.96599999999998</v>
      </c>
      <c r="T79" s="27">
        <f t="shared" ref="T79" si="186">T74+T75-T76+T77-T78</f>
        <v>-4.921999999999997</v>
      </c>
      <c r="U79" s="27">
        <f t="shared" ref="U79" si="187">U74+U75-U76+U77-U78</f>
        <v>-3.921999999999997</v>
      </c>
      <c r="V79" s="27">
        <f t="shared" ref="V79" si="188">V74+V75-V76+V77-V78</f>
        <v>-0.92199999999999704</v>
      </c>
      <c r="W79" s="27">
        <f t="shared" ref="W79" si="189">W74+W75-W76+W77-W78</f>
        <v>-9.7659999999999911</v>
      </c>
    </row>
    <row r="80" spans="1:23" ht="15.75" x14ac:dyDescent="0.2">
      <c r="A80" s="145">
        <f t="shared" si="165"/>
        <v>75</v>
      </c>
      <c r="B80" s="2" t="s">
        <v>58</v>
      </c>
      <c r="C80" s="113"/>
      <c r="D80" s="110"/>
      <c r="E80" s="30"/>
      <c r="F80" s="30">
        <f>G80+H80+I80+K80+M80+N80+P80+Q80+R80+T80+U80+V80</f>
        <v>0</v>
      </c>
      <c r="G80" s="30"/>
      <c r="H80" s="30"/>
      <c r="I80" s="30"/>
      <c r="J80" s="159">
        <f>G80+H80+I80</f>
        <v>0</v>
      </c>
      <c r="K80" s="30"/>
      <c r="L80" s="30"/>
      <c r="M80" s="30"/>
      <c r="N80" s="30"/>
      <c r="O80" s="159">
        <f>K80+M80+N80</f>
        <v>0</v>
      </c>
      <c r="P80" s="30"/>
      <c r="Q80" s="30"/>
      <c r="R80" s="30"/>
      <c r="S80" s="159">
        <f>P80+Q80+R80</f>
        <v>0</v>
      </c>
      <c r="T80" s="30"/>
      <c r="U80" s="30"/>
      <c r="V80" s="30"/>
      <c r="W80" s="159">
        <f>T80+U80+V80</f>
        <v>0</v>
      </c>
    </row>
    <row r="81" spans="1:23" ht="30" x14ac:dyDescent="0.2">
      <c r="A81" s="145">
        <f t="shared" si="165"/>
        <v>76</v>
      </c>
      <c r="B81" s="2" t="s">
        <v>59</v>
      </c>
      <c r="C81" s="113"/>
      <c r="D81" s="110"/>
      <c r="E81" s="30"/>
      <c r="F81" s="30">
        <f>G81+H81+I81+K81+M81+N81+P81+Q81+R81+T81+U81+V81</f>
        <v>0</v>
      </c>
      <c r="G81" s="30"/>
      <c r="H81" s="30"/>
      <c r="I81" s="30"/>
      <c r="J81" s="159">
        <f>G81+H81+I81</f>
        <v>0</v>
      </c>
      <c r="K81" s="30"/>
      <c r="L81" s="30"/>
      <c r="M81" s="30"/>
      <c r="N81" s="30"/>
      <c r="O81" s="159">
        <f>K81+M81+N81</f>
        <v>0</v>
      </c>
      <c r="P81" s="30"/>
      <c r="Q81" s="30"/>
      <c r="R81" s="30"/>
      <c r="S81" s="159">
        <f>P81+Q81+R81</f>
        <v>0</v>
      </c>
      <c r="T81" s="30"/>
      <c r="U81" s="30"/>
      <c r="V81" s="30"/>
      <c r="W81" s="159">
        <f>T81+U81+V81</f>
        <v>0</v>
      </c>
    </row>
    <row r="82" spans="1:23" ht="16.5" x14ac:dyDescent="0.2">
      <c r="A82" s="145">
        <f t="shared" si="165"/>
        <v>77</v>
      </c>
      <c r="B82" s="114" t="s">
        <v>230</v>
      </c>
      <c r="C82" s="113"/>
      <c r="D82" s="110"/>
      <c r="E82" s="30"/>
      <c r="F82" s="30">
        <f>G82+H82+I82+K82+M82+N82+P82+Q82+R82+T82+U82+V82</f>
        <v>0</v>
      </c>
      <c r="G82" s="30"/>
      <c r="H82" s="30"/>
      <c r="I82" s="30"/>
      <c r="J82" s="159">
        <f>G82+H82+I82</f>
        <v>0</v>
      </c>
      <c r="K82" s="30"/>
      <c r="L82" s="30"/>
      <c r="M82" s="30"/>
      <c r="N82" s="30"/>
      <c r="O82" s="159">
        <f>K82+M82+N82</f>
        <v>0</v>
      </c>
      <c r="P82" s="30"/>
      <c r="Q82" s="30"/>
      <c r="R82" s="30"/>
      <c r="S82" s="159">
        <f>P82+Q82+R82</f>
        <v>0</v>
      </c>
      <c r="T82" s="30"/>
      <c r="U82" s="30"/>
      <c r="V82" s="30"/>
      <c r="W82" s="159">
        <f>T82+U82+V82</f>
        <v>0</v>
      </c>
    </row>
    <row r="83" spans="1:23" ht="49.5" x14ac:dyDescent="0.2">
      <c r="A83" s="145">
        <f t="shared" si="165"/>
        <v>78</v>
      </c>
      <c r="B83" s="114" t="s">
        <v>231</v>
      </c>
      <c r="C83" s="113"/>
      <c r="D83" s="110"/>
      <c r="E83" s="30"/>
      <c r="F83" s="30">
        <f>G83+H83+I83+K83+M83+N83+P83+Q83+R83+T83+U83+V83</f>
        <v>0</v>
      </c>
      <c r="G83" s="30"/>
      <c r="H83" s="30"/>
      <c r="I83" s="30"/>
      <c r="J83" s="159">
        <f>G83+H83+I83</f>
        <v>0</v>
      </c>
      <c r="K83" s="30"/>
      <c r="L83" s="30"/>
      <c r="M83" s="30"/>
      <c r="N83" s="30"/>
      <c r="O83" s="159">
        <f>K83+M83+N83</f>
        <v>0</v>
      </c>
      <c r="P83" s="30"/>
      <c r="Q83" s="30"/>
      <c r="R83" s="30"/>
      <c r="S83" s="159">
        <f>P83+Q83+R83</f>
        <v>0</v>
      </c>
      <c r="T83" s="30"/>
      <c r="U83" s="30"/>
      <c r="V83" s="30"/>
      <c r="W83" s="159">
        <f>T83+U83+V83</f>
        <v>0</v>
      </c>
    </row>
    <row r="84" spans="1:23" ht="30" x14ac:dyDescent="0.2">
      <c r="A84" s="145">
        <f t="shared" si="165"/>
        <v>79</v>
      </c>
      <c r="B84" s="2" t="s">
        <v>228</v>
      </c>
      <c r="C84" s="113"/>
      <c r="D84" s="110"/>
      <c r="E84" s="30"/>
      <c r="F84" s="30">
        <f>G84+H84+I84+K84+M84+N84+P84+Q84+R84+T84+U84+V84</f>
        <v>0</v>
      </c>
      <c r="G84" s="30"/>
      <c r="H84" s="30"/>
      <c r="I84" s="30"/>
      <c r="J84" s="159">
        <f>G84+H84+I84</f>
        <v>0</v>
      </c>
      <c r="K84" s="30"/>
      <c r="L84" s="30"/>
      <c r="M84" s="30"/>
      <c r="N84" s="30"/>
      <c r="O84" s="159">
        <f>K84+M84+N84</f>
        <v>0</v>
      </c>
      <c r="P84" s="30"/>
      <c r="Q84" s="30"/>
      <c r="R84" s="30"/>
      <c r="S84" s="159">
        <f>P84+Q84+R84</f>
        <v>0</v>
      </c>
      <c r="T84" s="30"/>
      <c r="U84" s="30"/>
      <c r="V84" s="30"/>
      <c r="W84" s="159">
        <f>T84+U84+V84</f>
        <v>0</v>
      </c>
    </row>
    <row r="85" spans="1:23" ht="15.75" x14ac:dyDescent="0.25">
      <c r="A85" s="145">
        <f t="shared" si="165"/>
        <v>80</v>
      </c>
      <c r="B85" s="115" t="s">
        <v>60</v>
      </c>
      <c r="C85" s="27">
        <f>SUM(C79:C81)-SUM(C82:C84)</f>
        <v>0</v>
      </c>
      <c r="D85" s="27">
        <f>SUM(D79:D81)-SUM(D82:D84)</f>
        <v>94.200000000000045</v>
      </c>
      <c r="E85" s="27">
        <f t="shared" ref="E85:J85" si="190">SUM(E79:E81)-SUM(E82:E84)</f>
        <v>84.553999999999974</v>
      </c>
      <c r="F85" s="27">
        <f t="shared" si="190"/>
        <v>-39.464000000000169</v>
      </c>
      <c r="G85" s="27">
        <f t="shared" si="190"/>
        <v>-5.8220000000000027</v>
      </c>
      <c r="H85" s="27">
        <f t="shared" si="190"/>
        <v>-3.8220000000000027</v>
      </c>
      <c r="I85" s="27">
        <f t="shared" si="190"/>
        <v>-33.622</v>
      </c>
      <c r="J85" s="27">
        <f t="shared" si="190"/>
        <v>-43.265999999999991</v>
      </c>
      <c r="K85" s="27">
        <f t="shared" ref="K85" si="191">SUM(K79:K81)-SUM(K82:K84)</f>
        <v>-4.0220000000000056</v>
      </c>
      <c r="L85" s="27">
        <f t="shared" ref="L85" si="192">SUM(L79:L81)-SUM(L82:L84)</f>
        <v>0</v>
      </c>
      <c r="M85" s="27">
        <f t="shared" ref="M85" si="193">SUM(M79:M81)-SUM(M82:M84)</f>
        <v>-6.7219999999999942</v>
      </c>
      <c r="N85" s="27">
        <f t="shared" ref="N85" si="194">SUM(N79:N81)-SUM(N82:N84)</f>
        <v>36.277999999999999</v>
      </c>
      <c r="O85" s="27">
        <f t="shared" ref="O85" si="195">SUM(O79:O81)-SUM(O82:O84)</f>
        <v>25.53400000000002</v>
      </c>
      <c r="P85" s="27">
        <f t="shared" ref="P85" si="196">SUM(P79:P81)-SUM(P82:P84)</f>
        <v>-7.0220000000000056</v>
      </c>
      <c r="Q85" s="27">
        <f t="shared" ref="Q85" si="197">SUM(Q79:Q81)-SUM(Q82:Q84)</f>
        <v>-7.921999999999997</v>
      </c>
      <c r="R85" s="27">
        <f t="shared" ref="R85" si="198">SUM(R79:R81)-SUM(R82:R84)</f>
        <v>2.9779999999999944</v>
      </c>
      <c r="S85" s="27">
        <f t="shared" ref="S85" si="199">SUM(S79:S81)-SUM(S82:S84)</f>
        <v>-11.96599999999998</v>
      </c>
      <c r="T85" s="27">
        <f t="shared" ref="T85" si="200">SUM(T79:T81)-SUM(T82:T84)</f>
        <v>-4.921999999999997</v>
      </c>
      <c r="U85" s="27">
        <f t="shared" ref="U85" si="201">SUM(U79:U81)-SUM(U82:U84)</f>
        <v>-3.921999999999997</v>
      </c>
      <c r="V85" s="27">
        <f t="shared" ref="V85" si="202">SUM(V79:V81)-SUM(V82:V84)</f>
        <v>-0.92199999999999704</v>
      </c>
      <c r="W85" s="27">
        <f t="shared" ref="W85" si="203">SUM(W79:W81)-SUM(W82:W84)</f>
        <v>-9.7659999999999911</v>
      </c>
    </row>
    <row r="86" spans="1:23" ht="15.75" x14ac:dyDescent="0.25">
      <c r="A86" s="145">
        <f t="shared" si="165"/>
        <v>81</v>
      </c>
      <c r="B86" s="115" t="s">
        <v>66</v>
      </c>
      <c r="C86" s="27">
        <f>C15+C75+C77+C80+C81</f>
        <v>0</v>
      </c>
      <c r="D86" s="27">
        <f>D15+D75+D77+D80+D81</f>
        <v>929</v>
      </c>
      <c r="E86" s="27">
        <f t="shared" ref="E86:J86" si="204">E15+E75+E77+E80+E81</f>
        <v>885.9</v>
      </c>
      <c r="F86" s="27">
        <f t="shared" si="204"/>
        <v>849.5</v>
      </c>
      <c r="G86" s="27">
        <f t="shared" si="204"/>
        <v>68</v>
      </c>
      <c r="H86" s="27">
        <f t="shared" si="204"/>
        <v>73.5</v>
      </c>
      <c r="I86" s="27">
        <f t="shared" si="204"/>
        <v>70</v>
      </c>
      <c r="J86" s="27">
        <f t="shared" si="204"/>
        <v>211.5</v>
      </c>
      <c r="K86" s="27">
        <f t="shared" ref="K86:O86" si="205">K15+K75+K77+K80+K81</f>
        <v>69</v>
      </c>
      <c r="L86" s="27">
        <f t="shared" si="205"/>
        <v>0</v>
      </c>
      <c r="M86" s="27">
        <f t="shared" si="205"/>
        <v>68</v>
      </c>
      <c r="N86" s="27">
        <f t="shared" si="205"/>
        <v>69</v>
      </c>
      <c r="O86" s="27">
        <f t="shared" si="205"/>
        <v>206</v>
      </c>
      <c r="P86" s="27">
        <f t="shared" ref="P86:S86" si="206">P15+P75+P77+P80+P81</f>
        <v>72</v>
      </c>
      <c r="Q86" s="27">
        <f t="shared" si="206"/>
        <v>72</v>
      </c>
      <c r="R86" s="27">
        <f t="shared" si="206"/>
        <v>72</v>
      </c>
      <c r="S86" s="27">
        <f t="shared" si="206"/>
        <v>216</v>
      </c>
      <c r="T86" s="27">
        <f t="shared" ref="T86:W86" si="207">T15+T75+T77+T80+T81</f>
        <v>72</v>
      </c>
      <c r="U86" s="27">
        <f t="shared" si="207"/>
        <v>72</v>
      </c>
      <c r="V86" s="27">
        <f t="shared" si="207"/>
        <v>72</v>
      </c>
      <c r="W86" s="27">
        <f t="shared" si="207"/>
        <v>216</v>
      </c>
    </row>
    <row r="87" spans="1:23" ht="15.75" x14ac:dyDescent="0.25">
      <c r="A87" s="145">
        <f t="shared" si="165"/>
        <v>82</v>
      </c>
      <c r="B87" s="115" t="s">
        <v>68</v>
      </c>
      <c r="C87" s="27">
        <f>C47+C50+C55+C72+C76+C78+C82+C83+C84</f>
        <v>0</v>
      </c>
      <c r="D87" s="27">
        <f>D47+D50+D55+D72+D76+D78+D82+D83+D84</f>
        <v>834.8</v>
      </c>
      <c r="E87" s="27">
        <f t="shared" ref="E87:J87" si="208">E47+E50+E55+E72+E76+E78+E82+E83+E84</f>
        <v>801.346</v>
      </c>
      <c r="F87" s="27">
        <f t="shared" si="208"/>
        <v>888.96399999999994</v>
      </c>
      <c r="G87" s="27">
        <f t="shared" si="208"/>
        <v>73.822000000000003</v>
      </c>
      <c r="H87" s="27">
        <f t="shared" si="208"/>
        <v>77.322000000000003</v>
      </c>
      <c r="I87" s="27">
        <f t="shared" si="208"/>
        <v>103.622</v>
      </c>
      <c r="J87" s="27">
        <f t="shared" si="208"/>
        <v>254.76599999999999</v>
      </c>
      <c r="K87" s="27">
        <f t="shared" ref="K87:O87" si="209">K47+K50+K55+K72+K76+K78+K82+K83+K84</f>
        <v>73.022000000000006</v>
      </c>
      <c r="L87" s="27">
        <f t="shared" si="209"/>
        <v>0</v>
      </c>
      <c r="M87" s="27">
        <f t="shared" si="209"/>
        <v>74.721999999999994</v>
      </c>
      <c r="N87" s="27">
        <f t="shared" si="209"/>
        <v>32.722000000000001</v>
      </c>
      <c r="O87" s="27">
        <f t="shared" si="209"/>
        <v>180.46599999999998</v>
      </c>
      <c r="P87" s="27">
        <f t="shared" ref="P87:S87" si="210">P47+P50+P55+P72+P76+P78+P82+P83+P84</f>
        <v>79.022000000000006</v>
      </c>
      <c r="Q87" s="27">
        <f t="shared" si="210"/>
        <v>79.921999999999997</v>
      </c>
      <c r="R87" s="27">
        <f t="shared" si="210"/>
        <v>69.022000000000006</v>
      </c>
      <c r="S87" s="27">
        <f t="shared" si="210"/>
        <v>227.96599999999998</v>
      </c>
      <c r="T87" s="27">
        <f t="shared" ref="T87:W87" si="211">T47+T50+T55+T72+T76+T78+T82+T83+T84</f>
        <v>76.921999999999997</v>
      </c>
      <c r="U87" s="27">
        <f t="shared" si="211"/>
        <v>75.921999999999997</v>
      </c>
      <c r="V87" s="27">
        <f t="shared" si="211"/>
        <v>72.921999999999997</v>
      </c>
      <c r="W87" s="27">
        <f t="shared" si="211"/>
        <v>225.76599999999999</v>
      </c>
    </row>
    <row r="88" spans="1:23" ht="15.75" x14ac:dyDescent="0.2">
      <c r="A88" s="145">
        <f t="shared" si="165"/>
        <v>83</v>
      </c>
      <c r="B88" s="2" t="s">
        <v>61</v>
      </c>
      <c r="C88" s="2"/>
      <c r="D88" s="110"/>
      <c r="E88" s="31"/>
      <c r="F88" s="31">
        <f>G88+H88+I88+K88+M88+N88+P88+Q88+R88+T88+U88+V88</f>
        <v>0</v>
      </c>
      <c r="G88" s="30"/>
      <c r="H88" s="30"/>
      <c r="I88" s="30"/>
      <c r="J88" s="159">
        <f>G88+H88+I88</f>
        <v>0</v>
      </c>
      <c r="K88" s="30"/>
      <c r="L88" s="30"/>
      <c r="M88" s="30"/>
      <c r="N88" s="30"/>
      <c r="O88" s="159">
        <f>K88+M88+N88</f>
        <v>0</v>
      </c>
      <c r="P88" s="31"/>
      <c r="Q88" s="31"/>
      <c r="R88" s="31"/>
      <c r="S88" s="159">
        <f>P88+Q88+R88</f>
        <v>0</v>
      </c>
      <c r="T88" s="31"/>
      <c r="U88" s="31"/>
      <c r="V88" s="31"/>
      <c r="W88" s="159">
        <f>T88+U88+V88</f>
        <v>0</v>
      </c>
    </row>
    <row r="89" spans="1:23" s="151" customFormat="1" ht="31.5" x14ac:dyDescent="0.25">
      <c r="A89" s="145">
        <f t="shared" si="165"/>
        <v>84</v>
      </c>
      <c r="B89" s="115" t="s">
        <v>62</v>
      </c>
      <c r="C89" s="27">
        <f t="shared" ref="C89:D89" si="212">C85-C88</f>
        <v>0</v>
      </c>
      <c r="D89" s="27">
        <f t="shared" si="212"/>
        <v>94.200000000000045</v>
      </c>
      <c r="E89" s="27">
        <f t="shared" ref="E89:J89" si="213">E85-E88</f>
        <v>84.553999999999974</v>
      </c>
      <c r="F89" s="27">
        <f t="shared" si="213"/>
        <v>-39.464000000000169</v>
      </c>
      <c r="G89" s="27">
        <f t="shared" si="213"/>
        <v>-5.8220000000000027</v>
      </c>
      <c r="H89" s="27">
        <f t="shared" si="213"/>
        <v>-3.8220000000000027</v>
      </c>
      <c r="I89" s="27">
        <f t="shared" si="213"/>
        <v>-33.622</v>
      </c>
      <c r="J89" s="27">
        <f t="shared" si="213"/>
        <v>-43.265999999999991</v>
      </c>
      <c r="K89" s="27">
        <f t="shared" ref="K89:O89" si="214">K85-K88</f>
        <v>-4.0220000000000056</v>
      </c>
      <c r="L89" s="27">
        <f t="shared" si="214"/>
        <v>0</v>
      </c>
      <c r="M89" s="27">
        <f t="shared" si="214"/>
        <v>-6.7219999999999942</v>
      </c>
      <c r="N89" s="27">
        <f t="shared" si="214"/>
        <v>36.277999999999999</v>
      </c>
      <c r="O89" s="27">
        <f t="shared" si="214"/>
        <v>25.53400000000002</v>
      </c>
      <c r="P89" s="27">
        <f t="shared" ref="P89:S89" si="215">P85-P88</f>
        <v>-7.0220000000000056</v>
      </c>
      <c r="Q89" s="27">
        <f t="shared" si="215"/>
        <v>-7.921999999999997</v>
      </c>
      <c r="R89" s="27">
        <f t="shared" si="215"/>
        <v>2.9779999999999944</v>
      </c>
      <c r="S89" s="27">
        <f t="shared" si="215"/>
        <v>-11.96599999999998</v>
      </c>
      <c r="T89" s="27">
        <f t="shared" ref="T89:W89" si="216">T85-T88</f>
        <v>-4.921999999999997</v>
      </c>
      <c r="U89" s="27">
        <f t="shared" si="216"/>
        <v>-3.921999999999997</v>
      </c>
      <c r="V89" s="27">
        <f t="shared" si="216"/>
        <v>-0.92199999999999704</v>
      </c>
      <c r="W89" s="27">
        <f t="shared" si="216"/>
        <v>-9.7659999999999911</v>
      </c>
    </row>
    <row r="90" spans="1:23" ht="30" x14ac:dyDescent="0.25">
      <c r="A90" s="117">
        <f t="shared" si="165"/>
        <v>85</v>
      </c>
      <c r="B90" s="152" t="s">
        <v>218</v>
      </c>
      <c r="C90" s="106">
        <f t="shared" ref="C90:D90" si="217">C86-C87-C88</f>
        <v>0</v>
      </c>
      <c r="D90" s="106">
        <f t="shared" si="217"/>
        <v>94.200000000000045</v>
      </c>
      <c r="E90" s="106">
        <f t="shared" ref="E90:J90" si="218">E86-E87-E88</f>
        <v>84.553999999999974</v>
      </c>
      <c r="F90" s="106">
        <f t="shared" si="218"/>
        <v>-39.463999999999942</v>
      </c>
      <c r="G90" s="106">
        <f t="shared" si="218"/>
        <v>-5.8220000000000027</v>
      </c>
      <c r="H90" s="106">
        <f t="shared" si="218"/>
        <v>-3.8220000000000027</v>
      </c>
      <c r="I90" s="106">
        <f t="shared" si="218"/>
        <v>-33.622</v>
      </c>
      <c r="J90" s="106">
        <f t="shared" si="218"/>
        <v>-43.265999999999991</v>
      </c>
      <c r="K90" s="106">
        <f t="shared" ref="K90:O90" si="219">K86-K87-K88</f>
        <v>-4.0220000000000056</v>
      </c>
      <c r="L90" s="106">
        <f t="shared" si="219"/>
        <v>0</v>
      </c>
      <c r="M90" s="106">
        <f t="shared" si="219"/>
        <v>-6.7219999999999942</v>
      </c>
      <c r="N90" s="106">
        <f t="shared" si="219"/>
        <v>36.277999999999999</v>
      </c>
      <c r="O90" s="106">
        <f t="shared" si="219"/>
        <v>25.53400000000002</v>
      </c>
      <c r="P90" s="106">
        <f t="shared" ref="P90:S90" si="220">P86-P87-P88</f>
        <v>-7.0220000000000056</v>
      </c>
      <c r="Q90" s="106">
        <f t="shared" si="220"/>
        <v>-7.921999999999997</v>
      </c>
      <c r="R90" s="106">
        <f t="shared" si="220"/>
        <v>2.9779999999999944</v>
      </c>
      <c r="S90" s="106">
        <f t="shared" si="220"/>
        <v>-11.96599999999998</v>
      </c>
      <c r="T90" s="106">
        <f t="shared" ref="T90:W90" si="221">T86-T87-T88</f>
        <v>-4.921999999999997</v>
      </c>
      <c r="U90" s="106">
        <f t="shared" si="221"/>
        <v>-3.921999999999997</v>
      </c>
      <c r="V90" s="106">
        <f t="shared" si="221"/>
        <v>-0.92199999999999704</v>
      </c>
      <c r="W90" s="106">
        <f t="shared" si="221"/>
        <v>-9.7659999999999911</v>
      </c>
    </row>
    <row r="92" spans="1:23" ht="61.9" customHeight="1" x14ac:dyDescent="0.2"/>
    <row r="93" spans="1:23" ht="18" x14ac:dyDescent="0.25">
      <c r="B93" s="167" t="s">
        <v>238</v>
      </c>
      <c r="C93" s="56"/>
      <c r="D93" s="151"/>
      <c r="E93" s="195" t="s">
        <v>129</v>
      </c>
      <c r="F93" s="195"/>
      <c r="G93" s="195"/>
      <c r="H93" s="195"/>
      <c r="I93" s="195"/>
      <c r="K93" s="194" t="s">
        <v>278</v>
      </c>
      <c r="L93" s="194"/>
      <c r="M93" s="194"/>
      <c r="N93" s="194"/>
    </row>
    <row r="94" spans="1:23" ht="18" x14ac:dyDescent="0.2">
      <c r="B94" s="36"/>
      <c r="C94" s="18"/>
      <c r="D94" s="151"/>
      <c r="E94" s="193" t="s">
        <v>281</v>
      </c>
      <c r="F94" s="193"/>
      <c r="G94" s="193"/>
      <c r="H94" s="193"/>
      <c r="I94" s="193"/>
      <c r="J94" s="35"/>
    </row>
    <row r="95" spans="1:23" ht="18" x14ac:dyDescent="0.25">
      <c r="B95" s="168"/>
    </row>
    <row r="96" spans="1:23" ht="18" x14ac:dyDescent="0.25">
      <c r="B96" s="168"/>
    </row>
    <row r="97" spans="2:14" ht="18" x14ac:dyDescent="0.25">
      <c r="B97" s="167" t="s">
        <v>239</v>
      </c>
      <c r="C97" s="56"/>
      <c r="D97" s="151"/>
      <c r="E97" s="195" t="s">
        <v>129</v>
      </c>
      <c r="F97" s="195"/>
      <c r="G97" s="195"/>
      <c r="H97" s="195"/>
      <c r="I97" s="195"/>
      <c r="K97" s="194" t="s">
        <v>278</v>
      </c>
      <c r="L97" s="194"/>
      <c r="M97" s="194"/>
      <c r="N97" s="194"/>
    </row>
    <row r="98" spans="2:14" ht="18" x14ac:dyDescent="0.2">
      <c r="B98" s="36"/>
      <c r="C98" s="18"/>
      <c r="D98" s="151"/>
      <c r="E98" s="193" t="s">
        <v>279</v>
      </c>
      <c r="F98" s="193"/>
      <c r="G98" s="193"/>
      <c r="H98" s="193"/>
      <c r="I98" s="193"/>
      <c r="J98" s="35"/>
    </row>
  </sheetData>
  <mergeCells count="15">
    <mergeCell ref="C4:C5"/>
    <mergeCell ref="A2:W2"/>
    <mergeCell ref="A4:A5"/>
    <mergeCell ref="B4:B5"/>
    <mergeCell ref="E4:E5"/>
    <mergeCell ref="F4:F5"/>
    <mergeCell ref="K4:L4"/>
    <mergeCell ref="D4:D5"/>
    <mergeCell ref="V3:W3"/>
    <mergeCell ref="E98:I98"/>
    <mergeCell ref="E94:I94"/>
    <mergeCell ref="K93:N93"/>
    <mergeCell ref="E97:I97"/>
    <mergeCell ref="K97:N97"/>
    <mergeCell ref="E93:I93"/>
  </mergeCells>
  <printOptions horizontalCentered="1"/>
  <pageMargins left="0.39370078740157483" right="0.39370078740157483" top="0.78740157480314965" bottom="0.39370078740157483" header="0" footer="0"/>
  <pageSetup paperSize="9" scale="50" fitToHeight="5" orientation="landscape" r:id="rId1"/>
  <rowBreaks count="2" manualBreakCount="2">
    <brk id="28" max="55" man="1"/>
    <brk id="85" max="5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75" zoomScaleNormal="75" zoomScaleSheetLayoutView="75" workbookViewId="0">
      <selection activeCell="N50" sqref="N50"/>
    </sheetView>
  </sheetViews>
  <sheetFormatPr defaultRowHeight="15" x14ac:dyDescent="0.2"/>
  <cols>
    <col min="1" max="1" width="5.28515625" style="15" customWidth="1"/>
    <col min="2" max="2" width="53.42578125" style="15" customWidth="1"/>
    <col min="3" max="3" width="10.85546875" style="15" customWidth="1"/>
    <col min="4" max="4" width="11.7109375" style="15" customWidth="1"/>
    <col min="5" max="5" width="11" style="15" customWidth="1"/>
    <col min="6" max="6" width="10.85546875" style="15" bestFit="1" customWidth="1"/>
    <col min="7" max="8" width="10.85546875" style="15" customWidth="1"/>
    <col min="9" max="14" width="10.85546875" style="15" bestFit="1" customWidth="1"/>
    <col min="15" max="189" width="9.140625" style="15"/>
    <col min="190" max="190" width="5.28515625" style="15" customWidth="1"/>
    <col min="191" max="191" width="53.42578125" style="15" customWidth="1"/>
    <col min="192" max="221" width="9.140625" style="15" customWidth="1"/>
    <col min="222" max="222" width="16.7109375" style="15" customWidth="1"/>
    <col min="223" max="223" width="17.42578125" style="15" customWidth="1"/>
    <col min="224" max="229" width="9.140625" style="15" customWidth="1"/>
    <col min="230" max="445" width="9.140625" style="15"/>
    <col min="446" max="446" width="5.28515625" style="15" customWidth="1"/>
    <col min="447" max="447" width="53.42578125" style="15" customWidth="1"/>
    <col min="448" max="477" width="9.140625" style="15" customWidth="1"/>
    <col min="478" max="478" width="16.7109375" style="15" customWidth="1"/>
    <col min="479" max="479" width="17.42578125" style="15" customWidth="1"/>
    <col min="480" max="485" width="9.140625" style="15" customWidth="1"/>
    <col min="486" max="701" width="9.140625" style="15"/>
    <col min="702" max="702" width="5.28515625" style="15" customWidth="1"/>
    <col min="703" max="703" width="53.42578125" style="15" customWidth="1"/>
    <col min="704" max="733" width="9.140625" style="15" customWidth="1"/>
    <col min="734" max="734" width="16.7109375" style="15" customWidth="1"/>
    <col min="735" max="735" width="17.42578125" style="15" customWidth="1"/>
    <col min="736" max="741" width="9.140625" style="15" customWidth="1"/>
    <col min="742" max="957" width="9.140625" style="15"/>
    <col min="958" max="958" width="5.28515625" style="15" customWidth="1"/>
    <col min="959" max="959" width="53.42578125" style="15" customWidth="1"/>
    <col min="960" max="989" width="9.140625" style="15" customWidth="1"/>
    <col min="990" max="990" width="16.7109375" style="15" customWidth="1"/>
    <col min="991" max="991" width="17.42578125" style="15" customWidth="1"/>
    <col min="992" max="997" width="9.140625" style="15" customWidth="1"/>
    <col min="998" max="1213" width="9.140625" style="15"/>
    <col min="1214" max="1214" width="5.28515625" style="15" customWidth="1"/>
    <col min="1215" max="1215" width="53.42578125" style="15" customWidth="1"/>
    <col min="1216" max="1245" width="9.140625" style="15" customWidth="1"/>
    <col min="1246" max="1246" width="16.7109375" style="15" customWidth="1"/>
    <col min="1247" max="1247" width="17.42578125" style="15" customWidth="1"/>
    <col min="1248" max="1253" width="9.140625" style="15" customWidth="1"/>
    <col min="1254" max="1469" width="9.140625" style="15"/>
    <col min="1470" max="1470" width="5.28515625" style="15" customWidth="1"/>
    <col min="1471" max="1471" width="53.42578125" style="15" customWidth="1"/>
    <col min="1472" max="1501" width="9.140625" style="15" customWidth="1"/>
    <col min="1502" max="1502" width="16.7109375" style="15" customWidth="1"/>
    <col min="1503" max="1503" width="17.42578125" style="15" customWidth="1"/>
    <col min="1504" max="1509" width="9.140625" style="15" customWidth="1"/>
    <col min="1510" max="1725" width="9.140625" style="15"/>
    <col min="1726" max="1726" width="5.28515625" style="15" customWidth="1"/>
    <col min="1727" max="1727" width="53.42578125" style="15" customWidth="1"/>
    <col min="1728" max="1757" width="9.140625" style="15" customWidth="1"/>
    <col min="1758" max="1758" width="16.7109375" style="15" customWidth="1"/>
    <col min="1759" max="1759" width="17.42578125" style="15" customWidth="1"/>
    <col min="1760" max="1765" width="9.140625" style="15" customWidth="1"/>
    <col min="1766" max="1981" width="9.140625" style="15"/>
    <col min="1982" max="1982" width="5.28515625" style="15" customWidth="1"/>
    <col min="1983" max="1983" width="53.42578125" style="15" customWidth="1"/>
    <col min="1984" max="2013" width="9.140625" style="15" customWidth="1"/>
    <col min="2014" max="2014" width="16.7109375" style="15" customWidth="1"/>
    <col min="2015" max="2015" width="17.42578125" style="15" customWidth="1"/>
    <col min="2016" max="2021" width="9.140625" style="15" customWidth="1"/>
    <col min="2022" max="2237" width="9.140625" style="15"/>
    <col min="2238" max="2238" width="5.28515625" style="15" customWidth="1"/>
    <col min="2239" max="2239" width="53.42578125" style="15" customWidth="1"/>
    <col min="2240" max="2269" width="9.140625" style="15" customWidth="1"/>
    <col min="2270" max="2270" width="16.7109375" style="15" customWidth="1"/>
    <col min="2271" max="2271" width="17.42578125" style="15" customWidth="1"/>
    <col min="2272" max="2277" width="9.140625" style="15" customWidth="1"/>
    <col min="2278" max="2493" width="9.140625" style="15"/>
    <col min="2494" max="2494" width="5.28515625" style="15" customWidth="1"/>
    <col min="2495" max="2495" width="53.42578125" style="15" customWidth="1"/>
    <col min="2496" max="2525" width="9.140625" style="15" customWidth="1"/>
    <col min="2526" max="2526" width="16.7109375" style="15" customWidth="1"/>
    <col min="2527" max="2527" width="17.42578125" style="15" customWidth="1"/>
    <col min="2528" max="2533" width="9.140625" style="15" customWidth="1"/>
    <col min="2534" max="2749" width="9.140625" style="15"/>
    <col min="2750" max="2750" width="5.28515625" style="15" customWidth="1"/>
    <col min="2751" max="2751" width="53.42578125" style="15" customWidth="1"/>
    <col min="2752" max="2781" width="9.140625" style="15" customWidth="1"/>
    <col min="2782" max="2782" width="16.7109375" style="15" customWidth="1"/>
    <col min="2783" max="2783" width="17.42578125" style="15" customWidth="1"/>
    <col min="2784" max="2789" width="9.140625" style="15" customWidth="1"/>
    <col min="2790" max="3005" width="9.140625" style="15"/>
    <col min="3006" max="3006" width="5.28515625" style="15" customWidth="1"/>
    <col min="3007" max="3007" width="53.42578125" style="15" customWidth="1"/>
    <col min="3008" max="3037" width="9.140625" style="15" customWidth="1"/>
    <col min="3038" max="3038" width="16.7109375" style="15" customWidth="1"/>
    <col min="3039" max="3039" width="17.42578125" style="15" customWidth="1"/>
    <col min="3040" max="3045" width="9.140625" style="15" customWidth="1"/>
    <col min="3046" max="3261" width="9.140625" style="15"/>
    <col min="3262" max="3262" width="5.28515625" style="15" customWidth="1"/>
    <col min="3263" max="3263" width="53.42578125" style="15" customWidth="1"/>
    <col min="3264" max="3293" width="9.140625" style="15" customWidth="1"/>
    <col min="3294" max="3294" width="16.7109375" style="15" customWidth="1"/>
    <col min="3295" max="3295" width="17.42578125" style="15" customWidth="1"/>
    <col min="3296" max="3301" width="9.140625" style="15" customWidth="1"/>
    <col min="3302" max="3517" width="9.140625" style="15"/>
    <col min="3518" max="3518" width="5.28515625" style="15" customWidth="1"/>
    <col min="3519" max="3519" width="53.42578125" style="15" customWidth="1"/>
    <col min="3520" max="3549" width="9.140625" style="15" customWidth="1"/>
    <col min="3550" max="3550" width="16.7109375" style="15" customWidth="1"/>
    <col min="3551" max="3551" width="17.42578125" style="15" customWidth="1"/>
    <col min="3552" max="3557" width="9.140625" style="15" customWidth="1"/>
    <col min="3558" max="3773" width="9.140625" style="15"/>
    <col min="3774" max="3774" width="5.28515625" style="15" customWidth="1"/>
    <col min="3775" max="3775" width="53.42578125" style="15" customWidth="1"/>
    <col min="3776" max="3805" width="9.140625" style="15" customWidth="1"/>
    <col min="3806" max="3806" width="16.7109375" style="15" customWidth="1"/>
    <col min="3807" max="3807" width="17.42578125" style="15" customWidth="1"/>
    <col min="3808" max="3813" width="9.140625" style="15" customWidth="1"/>
    <col min="3814" max="4029" width="9.140625" style="15"/>
    <col min="4030" max="4030" width="5.28515625" style="15" customWidth="1"/>
    <col min="4031" max="4031" width="53.42578125" style="15" customWidth="1"/>
    <col min="4032" max="4061" width="9.140625" style="15" customWidth="1"/>
    <col min="4062" max="4062" width="16.7109375" style="15" customWidth="1"/>
    <col min="4063" max="4063" width="17.42578125" style="15" customWidth="1"/>
    <col min="4064" max="4069" width="9.140625" style="15" customWidth="1"/>
    <col min="4070" max="4285" width="9.140625" style="15"/>
    <col min="4286" max="4286" width="5.28515625" style="15" customWidth="1"/>
    <col min="4287" max="4287" width="53.42578125" style="15" customWidth="1"/>
    <col min="4288" max="4317" width="9.140625" style="15" customWidth="1"/>
    <col min="4318" max="4318" width="16.7109375" style="15" customWidth="1"/>
    <col min="4319" max="4319" width="17.42578125" style="15" customWidth="1"/>
    <col min="4320" max="4325" width="9.140625" style="15" customWidth="1"/>
    <col min="4326" max="4541" width="9.140625" style="15"/>
    <col min="4542" max="4542" width="5.28515625" style="15" customWidth="1"/>
    <col min="4543" max="4543" width="53.42578125" style="15" customWidth="1"/>
    <col min="4544" max="4573" width="9.140625" style="15" customWidth="1"/>
    <col min="4574" max="4574" width="16.7109375" style="15" customWidth="1"/>
    <col min="4575" max="4575" width="17.42578125" style="15" customWidth="1"/>
    <col min="4576" max="4581" width="9.140625" style="15" customWidth="1"/>
    <col min="4582" max="4797" width="9.140625" style="15"/>
    <col min="4798" max="4798" width="5.28515625" style="15" customWidth="1"/>
    <col min="4799" max="4799" width="53.42578125" style="15" customWidth="1"/>
    <col min="4800" max="4829" width="9.140625" style="15" customWidth="1"/>
    <col min="4830" max="4830" width="16.7109375" style="15" customWidth="1"/>
    <col min="4831" max="4831" width="17.42578125" style="15" customWidth="1"/>
    <col min="4832" max="4837" width="9.140625" style="15" customWidth="1"/>
    <col min="4838" max="5053" width="9.140625" style="15"/>
    <col min="5054" max="5054" width="5.28515625" style="15" customWidth="1"/>
    <col min="5055" max="5055" width="53.42578125" style="15" customWidth="1"/>
    <col min="5056" max="5085" width="9.140625" style="15" customWidth="1"/>
    <col min="5086" max="5086" width="16.7109375" style="15" customWidth="1"/>
    <col min="5087" max="5087" width="17.42578125" style="15" customWidth="1"/>
    <col min="5088" max="5093" width="9.140625" style="15" customWidth="1"/>
    <col min="5094" max="5309" width="9.140625" style="15"/>
    <col min="5310" max="5310" width="5.28515625" style="15" customWidth="1"/>
    <col min="5311" max="5311" width="53.42578125" style="15" customWidth="1"/>
    <col min="5312" max="5341" width="9.140625" style="15" customWidth="1"/>
    <col min="5342" max="5342" width="16.7109375" style="15" customWidth="1"/>
    <col min="5343" max="5343" width="17.42578125" style="15" customWidth="1"/>
    <col min="5344" max="5349" width="9.140625" style="15" customWidth="1"/>
    <col min="5350" max="5565" width="9.140625" style="15"/>
    <col min="5566" max="5566" width="5.28515625" style="15" customWidth="1"/>
    <col min="5567" max="5567" width="53.42578125" style="15" customWidth="1"/>
    <col min="5568" max="5597" width="9.140625" style="15" customWidth="1"/>
    <col min="5598" max="5598" width="16.7109375" style="15" customWidth="1"/>
    <col min="5599" max="5599" width="17.42578125" style="15" customWidth="1"/>
    <col min="5600" max="5605" width="9.140625" style="15" customWidth="1"/>
    <col min="5606" max="5821" width="9.140625" style="15"/>
    <col min="5822" max="5822" width="5.28515625" style="15" customWidth="1"/>
    <col min="5823" max="5823" width="53.42578125" style="15" customWidth="1"/>
    <col min="5824" max="5853" width="9.140625" style="15" customWidth="1"/>
    <col min="5854" max="5854" width="16.7109375" style="15" customWidth="1"/>
    <col min="5855" max="5855" width="17.42578125" style="15" customWidth="1"/>
    <col min="5856" max="5861" width="9.140625" style="15" customWidth="1"/>
    <col min="5862" max="6077" width="9.140625" style="15"/>
    <col min="6078" max="6078" width="5.28515625" style="15" customWidth="1"/>
    <col min="6079" max="6079" width="53.42578125" style="15" customWidth="1"/>
    <col min="6080" max="6109" width="9.140625" style="15" customWidth="1"/>
    <col min="6110" max="6110" width="16.7109375" style="15" customWidth="1"/>
    <col min="6111" max="6111" width="17.42578125" style="15" customWidth="1"/>
    <col min="6112" max="6117" width="9.140625" style="15" customWidth="1"/>
    <col min="6118" max="6333" width="9.140625" style="15"/>
    <col min="6334" max="6334" width="5.28515625" style="15" customWidth="1"/>
    <col min="6335" max="6335" width="53.42578125" style="15" customWidth="1"/>
    <col min="6336" max="6365" width="9.140625" style="15" customWidth="1"/>
    <col min="6366" max="6366" width="16.7109375" style="15" customWidth="1"/>
    <col min="6367" max="6367" width="17.42578125" style="15" customWidth="1"/>
    <col min="6368" max="6373" width="9.140625" style="15" customWidth="1"/>
    <col min="6374" max="6589" width="9.140625" style="15"/>
    <col min="6590" max="6590" width="5.28515625" style="15" customWidth="1"/>
    <col min="6591" max="6591" width="53.42578125" style="15" customWidth="1"/>
    <col min="6592" max="6621" width="9.140625" style="15" customWidth="1"/>
    <col min="6622" max="6622" width="16.7109375" style="15" customWidth="1"/>
    <col min="6623" max="6623" width="17.42578125" style="15" customWidth="1"/>
    <col min="6624" max="6629" width="9.140625" style="15" customWidth="1"/>
    <col min="6630" max="6845" width="9.140625" style="15"/>
    <col min="6846" max="6846" width="5.28515625" style="15" customWidth="1"/>
    <col min="6847" max="6847" width="53.42578125" style="15" customWidth="1"/>
    <col min="6848" max="6877" width="9.140625" style="15" customWidth="1"/>
    <col min="6878" max="6878" width="16.7109375" style="15" customWidth="1"/>
    <col min="6879" max="6879" width="17.42578125" style="15" customWidth="1"/>
    <col min="6880" max="6885" width="9.140625" style="15" customWidth="1"/>
    <col min="6886" max="7101" width="9.140625" style="15"/>
    <col min="7102" max="7102" width="5.28515625" style="15" customWidth="1"/>
    <col min="7103" max="7103" width="53.42578125" style="15" customWidth="1"/>
    <col min="7104" max="7133" width="9.140625" style="15" customWidth="1"/>
    <col min="7134" max="7134" width="16.7109375" style="15" customWidth="1"/>
    <col min="7135" max="7135" width="17.42578125" style="15" customWidth="1"/>
    <col min="7136" max="7141" width="9.140625" style="15" customWidth="1"/>
    <col min="7142" max="7357" width="9.140625" style="15"/>
    <col min="7358" max="7358" width="5.28515625" style="15" customWidth="1"/>
    <col min="7359" max="7359" width="53.42578125" style="15" customWidth="1"/>
    <col min="7360" max="7389" width="9.140625" style="15" customWidth="1"/>
    <col min="7390" max="7390" width="16.7109375" style="15" customWidth="1"/>
    <col min="7391" max="7391" width="17.42578125" style="15" customWidth="1"/>
    <col min="7392" max="7397" width="9.140625" style="15" customWidth="1"/>
    <col min="7398" max="7613" width="9.140625" style="15"/>
    <col min="7614" max="7614" width="5.28515625" style="15" customWidth="1"/>
    <col min="7615" max="7615" width="53.42578125" style="15" customWidth="1"/>
    <col min="7616" max="7645" width="9.140625" style="15" customWidth="1"/>
    <col min="7646" max="7646" width="16.7109375" style="15" customWidth="1"/>
    <col min="7647" max="7647" width="17.42578125" style="15" customWidth="1"/>
    <col min="7648" max="7653" width="9.140625" style="15" customWidth="1"/>
    <col min="7654" max="7869" width="9.140625" style="15"/>
    <col min="7870" max="7870" width="5.28515625" style="15" customWidth="1"/>
    <col min="7871" max="7871" width="53.42578125" style="15" customWidth="1"/>
    <col min="7872" max="7901" width="9.140625" style="15" customWidth="1"/>
    <col min="7902" max="7902" width="16.7109375" style="15" customWidth="1"/>
    <col min="7903" max="7903" width="17.42578125" style="15" customWidth="1"/>
    <col min="7904" max="7909" width="9.140625" style="15" customWidth="1"/>
    <col min="7910" max="8125" width="9.140625" style="15"/>
    <col min="8126" max="8126" width="5.28515625" style="15" customWidth="1"/>
    <col min="8127" max="8127" width="53.42578125" style="15" customWidth="1"/>
    <col min="8128" max="8157" width="9.140625" style="15" customWidth="1"/>
    <col min="8158" max="8158" width="16.7109375" style="15" customWidth="1"/>
    <col min="8159" max="8159" width="17.42578125" style="15" customWidth="1"/>
    <col min="8160" max="8165" width="9.140625" style="15" customWidth="1"/>
    <col min="8166" max="8381" width="9.140625" style="15"/>
    <col min="8382" max="8382" width="5.28515625" style="15" customWidth="1"/>
    <col min="8383" max="8383" width="53.42578125" style="15" customWidth="1"/>
    <col min="8384" max="8413" width="9.140625" style="15" customWidth="1"/>
    <col min="8414" max="8414" width="16.7109375" style="15" customWidth="1"/>
    <col min="8415" max="8415" width="17.42578125" style="15" customWidth="1"/>
    <col min="8416" max="8421" width="9.140625" style="15" customWidth="1"/>
    <col min="8422" max="8637" width="9.140625" style="15"/>
    <col min="8638" max="8638" width="5.28515625" style="15" customWidth="1"/>
    <col min="8639" max="8639" width="53.42578125" style="15" customWidth="1"/>
    <col min="8640" max="8669" width="9.140625" style="15" customWidth="1"/>
    <col min="8670" max="8670" width="16.7109375" style="15" customWidth="1"/>
    <col min="8671" max="8671" width="17.42578125" style="15" customWidth="1"/>
    <col min="8672" max="8677" width="9.140625" style="15" customWidth="1"/>
    <col min="8678" max="8893" width="9.140625" style="15"/>
    <col min="8894" max="8894" width="5.28515625" style="15" customWidth="1"/>
    <col min="8895" max="8895" width="53.42578125" style="15" customWidth="1"/>
    <col min="8896" max="8925" width="9.140625" style="15" customWidth="1"/>
    <col min="8926" max="8926" width="16.7109375" style="15" customWidth="1"/>
    <col min="8927" max="8927" width="17.42578125" style="15" customWidth="1"/>
    <col min="8928" max="8933" width="9.140625" style="15" customWidth="1"/>
    <col min="8934" max="9149" width="9.140625" style="15"/>
    <col min="9150" max="9150" width="5.28515625" style="15" customWidth="1"/>
    <col min="9151" max="9151" width="53.42578125" style="15" customWidth="1"/>
    <col min="9152" max="9181" width="9.140625" style="15" customWidth="1"/>
    <col min="9182" max="9182" width="16.7109375" style="15" customWidth="1"/>
    <col min="9183" max="9183" width="17.42578125" style="15" customWidth="1"/>
    <col min="9184" max="9189" width="9.140625" style="15" customWidth="1"/>
    <col min="9190" max="9405" width="9.140625" style="15"/>
    <col min="9406" max="9406" width="5.28515625" style="15" customWidth="1"/>
    <col min="9407" max="9407" width="53.42578125" style="15" customWidth="1"/>
    <col min="9408" max="9437" width="9.140625" style="15" customWidth="1"/>
    <col min="9438" max="9438" width="16.7109375" style="15" customWidth="1"/>
    <col min="9439" max="9439" width="17.42578125" style="15" customWidth="1"/>
    <col min="9440" max="9445" width="9.140625" style="15" customWidth="1"/>
    <col min="9446" max="9661" width="9.140625" style="15"/>
    <col min="9662" max="9662" width="5.28515625" style="15" customWidth="1"/>
    <col min="9663" max="9663" width="53.42578125" style="15" customWidth="1"/>
    <col min="9664" max="9693" width="9.140625" style="15" customWidth="1"/>
    <col min="9694" max="9694" width="16.7109375" style="15" customWidth="1"/>
    <col min="9695" max="9695" width="17.42578125" style="15" customWidth="1"/>
    <col min="9696" max="9701" width="9.140625" style="15" customWidth="1"/>
    <col min="9702" max="9917" width="9.140625" style="15"/>
    <col min="9918" max="9918" width="5.28515625" style="15" customWidth="1"/>
    <col min="9919" max="9919" width="53.42578125" style="15" customWidth="1"/>
    <col min="9920" max="9949" width="9.140625" style="15" customWidth="1"/>
    <col min="9950" max="9950" width="16.7109375" style="15" customWidth="1"/>
    <col min="9951" max="9951" width="17.42578125" style="15" customWidth="1"/>
    <col min="9952" max="9957" width="9.140625" style="15" customWidth="1"/>
    <col min="9958" max="10173" width="9.140625" style="15"/>
    <col min="10174" max="10174" width="5.28515625" style="15" customWidth="1"/>
    <col min="10175" max="10175" width="53.42578125" style="15" customWidth="1"/>
    <col min="10176" max="10205" width="9.140625" style="15" customWidth="1"/>
    <col min="10206" max="10206" width="16.7109375" style="15" customWidth="1"/>
    <col min="10207" max="10207" width="17.42578125" style="15" customWidth="1"/>
    <col min="10208" max="10213" width="9.140625" style="15" customWidth="1"/>
    <col min="10214" max="10429" width="9.140625" style="15"/>
    <col min="10430" max="10430" width="5.28515625" style="15" customWidth="1"/>
    <col min="10431" max="10431" width="53.42578125" style="15" customWidth="1"/>
    <col min="10432" max="10461" width="9.140625" style="15" customWidth="1"/>
    <col min="10462" max="10462" width="16.7109375" style="15" customWidth="1"/>
    <col min="10463" max="10463" width="17.42578125" style="15" customWidth="1"/>
    <col min="10464" max="10469" width="9.140625" style="15" customWidth="1"/>
    <col min="10470" max="10685" width="9.140625" style="15"/>
    <col min="10686" max="10686" width="5.28515625" style="15" customWidth="1"/>
    <col min="10687" max="10687" width="53.42578125" style="15" customWidth="1"/>
    <col min="10688" max="10717" width="9.140625" style="15" customWidth="1"/>
    <col min="10718" max="10718" width="16.7109375" style="15" customWidth="1"/>
    <col min="10719" max="10719" width="17.42578125" style="15" customWidth="1"/>
    <col min="10720" max="10725" width="9.140625" style="15" customWidth="1"/>
    <col min="10726" max="10941" width="9.140625" style="15"/>
    <col min="10942" max="10942" width="5.28515625" style="15" customWidth="1"/>
    <col min="10943" max="10943" width="53.42578125" style="15" customWidth="1"/>
    <col min="10944" max="10973" width="9.140625" style="15" customWidth="1"/>
    <col min="10974" max="10974" width="16.7109375" style="15" customWidth="1"/>
    <col min="10975" max="10975" width="17.42578125" style="15" customWidth="1"/>
    <col min="10976" max="10981" width="9.140625" style="15" customWidth="1"/>
    <col min="10982" max="11197" width="9.140625" style="15"/>
    <col min="11198" max="11198" width="5.28515625" style="15" customWidth="1"/>
    <col min="11199" max="11199" width="53.42578125" style="15" customWidth="1"/>
    <col min="11200" max="11229" width="9.140625" style="15" customWidth="1"/>
    <col min="11230" max="11230" width="16.7109375" style="15" customWidth="1"/>
    <col min="11231" max="11231" width="17.42578125" style="15" customWidth="1"/>
    <col min="11232" max="11237" width="9.140625" style="15" customWidth="1"/>
    <col min="11238" max="11453" width="9.140625" style="15"/>
    <col min="11454" max="11454" width="5.28515625" style="15" customWidth="1"/>
    <col min="11455" max="11455" width="53.42578125" style="15" customWidth="1"/>
    <col min="11456" max="11485" width="9.140625" style="15" customWidth="1"/>
    <col min="11486" max="11486" width="16.7109375" style="15" customWidth="1"/>
    <col min="11487" max="11487" width="17.42578125" style="15" customWidth="1"/>
    <col min="11488" max="11493" width="9.140625" style="15" customWidth="1"/>
    <col min="11494" max="11709" width="9.140625" style="15"/>
    <col min="11710" max="11710" width="5.28515625" style="15" customWidth="1"/>
    <col min="11711" max="11711" width="53.42578125" style="15" customWidth="1"/>
    <col min="11712" max="11741" width="9.140625" style="15" customWidth="1"/>
    <col min="11742" max="11742" width="16.7109375" style="15" customWidth="1"/>
    <col min="11743" max="11743" width="17.42578125" style="15" customWidth="1"/>
    <col min="11744" max="11749" width="9.140625" style="15" customWidth="1"/>
    <col min="11750" max="11965" width="9.140625" style="15"/>
    <col min="11966" max="11966" width="5.28515625" style="15" customWidth="1"/>
    <col min="11967" max="11967" width="53.42578125" style="15" customWidth="1"/>
    <col min="11968" max="11997" width="9.140625" style="15" customWidth="1"/>
    <col min="11998" max="11998" width="16.7109375" style="15" customWidth="1"/>
    <col min="11999" max="11999" width="17.42578125" style="15" customWidth="1"/>
    <col min="12000" max="12005" width="9.140625" style="15" customWidth="1"/>
    <col min="12006" max="12221" width="9.140625" style="15"/>
    <col min="12222" max="12222" width="5.28515625" style="15" customWidth="1"/>
    <col min="12223" max="12223" width="53.42578125" style="15" customWidth="1"/>
    <col min="12224" max="12253" width="9.140625" style="15" customWidth="1"/>
    <col min="12254" max="12254" width="16.7109375" style="15" customWidth="1"/>
    <col min="12255" max="12255" width="17.42578125" style="15" customWidth="1"/>
    <col min="12256" max="12261" width="9.140625" style="15" customWidth="1"/>
    <col min="12262" max="12477" width="9.140625" style="15"/>
    <col min="12478" max="12478" width="5.28515625" style="15" customWidth="1"/>
    <col min="12479" max="12479" width="53.42578125" style="15" customWidth="1"/>
    <col min="12480" max="12509" width="9.140625" style="15" customWidth="1"/>
    <col min="12510" max="12510" width="16.7109375" style="15" customWidth="1"/>
    <col min="12511" max="12511" width="17.42578125" style="15" customWidth="1"/>
    <col min="12512" max="12517" width="9.140625" style="15" customWidth="1"/>
    <col min="12518" max="12733" width="9.140625" style="15"/>
    <col min="12734" max="12734" width="5.28515625" style="15" customWidth="1"/>
    <col min="12735" max="12735" width="53.42578125" style="15" customWidth="1"/>
    <col min="12736" max="12765" width="9.140625" style="15" customWidth="1"/>
    <col min="12766" max="12766" width="16.7109375" style="15" customWidth="1"/>
    <col min="12767" max="12767" width="17.42578125" style="15" customWidth="1"/>
    <col min="12768" max="12773" width="9.140625" style="15" customWidth="1"/>
    <col min="12774" max="12989" width="9.140625" style="15"/>
    <col min="12990" max="12990" width="5.28515625" style="15" customWidth="1"/>
    <col min="12991" max="12991" width="53.42578125" style="15" customWidth="1"/>
    <col min="12992" max="13021" width="9.140625" style="15" customWidth="1"/>
    <col min="13022" max="13022" width="16.7109375" style="15" customWidth="1"/>
    <col min="13023" max="13023" width="17.42578125" style="15" customWidth="1"/>
    <col min="13024" max="13029" width="9.140625" style="15" customWidth="1"/>
    <col min="13030" max="13245" width="9.140625" style="15"/>
    <col min="13246" max="13246" width="5.28515625" style="15" customWidth="1"/>
    <col min="13247" max="13247" width="53.42578125" style="15" customWidth="1"/>
    <col min="13248" max="13277" width="9.140625" style="15" customWidth="1"/>
    <col min="13278" max="13278" width="16.7109375" style="15" customWidth="1"/>
    <col min="13279" max="13279" width="17.42578125" style="15" customWidth="1"/>
    <col min="13280" max="13285" width="9.140625" style="15" customWidth="1"/>
    <col min="13286" max="13501" width="9.140625" style="15"/>
    <col min="13502" max="13502" width="5.28515625" style="15" customWidth="1"/>
    <col min="13503" max="13503" width="53.42578125" style="15" customWidth="1"/>
    <col min="13504" max="13533" width="9.140625" style="15" customWidth="1"/>
    <col min="13534" max="13534" width="16.7109375" style="15" customWidth="1"/>
    <col min="13535" max="13535" width="17.42578125" style="15" customWidth="1"/>
    <col min="13536" max="13541" width="9.140625" style="15" customWidth="1"/>
    <col min="13542" max="13757" width="9.140625" style="15"/>
    <col min="13758" max="13758" width="5.28515625" style="15" customWidth="1"/>
    <col min="13759" max="13759" width="53.42578125" style="15" customWidth="1"/>
    <col min="13760" max="13789" width="9.140625" style="15" customWidth="1"/>
    <col min="13790" max="13790" width="16.7109375" style="15" customWidth="1"/>
    <col min="13791" max="13791" width="17.42578125" style="15" customWidth="1"/>
    <col min="13792" max="13797" width="9.140625" style="15" customWidth="1"/>
    <col min="13798" max="14013" width="9.140625" style="15"/>
    <col min="14014" max="14014" width="5.28515625" style="15" customWidth="1"/>
    <col min="14015" max="14015" width="53.42578125" style="15" customWidth="1"/>
    <col min="14016" max="14045" width="9.140625" style="15" customWidth="1"/>
    <col min="14046" max="14046" width="16.7109375" style="15" customWidth="1"/>
    <col min="14047" max="14047" width="17.42578125" style="15" customWidth="1"/>
    <col min="14048" max="14053" width="9.140625" style="15" customWidth="1"/>
    <col min="14054" max="14269" width="9.140625" style="15"/>
    <col min="14270" max="14270" width="5.28515625" style="15" customWidth="1"/>
    <col min="14271" max="14271" width="53.42578125" style="15" customWidth="1"/>
    <col min="14272" max="14301" width="9.140625" style="15" customWidth="1"/>
    <col min="14302" max="14302" width="16.7109375" style="15" customWidth="1"/>
    <col min="14303" max="14303" width="17.42578125" style="15" customWidth="1"/>
    <col min="14304" max="14309" width="9.140625" style="15" customWidth="1"/>
    <col min="14310" max="14525" width="9.140625" style="15"/>
    <col min="14526" max="14526" width="5.28515625" style="15" customWidth="1"/>
    <col min="14527" max="14527" width="53.42578125" style="15" customWidth="1"/>
    <col min="14528" max="14557" width="9.140625" style="15" customWidth="1"/>
    <col min="14558" max="14558" width="16.7109375" style="15" customWidth="1"/>
    <col min="14559" max="14559" width="17.42578125" style="15" customWidth="1"/>
    <col min="14560" max="14565" width="9.140625" style="15" customWidth="1"/>
    <col min="14566" max="14781" width="9.140625" style="15"/>
    <col min="14782" max="14782" width="5.28515625" style="15" customWidth="1"/>
    <col min="14783" max="14783" width="53.42578125" style="15" customWidth="1"/>
    <col min="14784" max="14813" width="9.140625" style="15" customWidth="1"/>
    <col min="14814" max="14814" width="16.7109375" style="15" customWidth="1"/>
    <col min="14815" max="14815" width="17.42578125" style="15" customWidth="1"/>
    <col min="14816" max="14821" width="9.140625" style="15" customWidth="1"/>
    <col min="14822" max="15037" width="9.140625" style="15"/>
    <col min="15038" max="15038" width="5.28515625" style="15" customWidth="1"/>
    <col min="15039" max="15039" width="53.42578125" style="15" customWidth="1"/>
    <col min="15040" max="15069" width="9.140625" style="15" customWidth="1"/>
    <col min="15070" max="15070" width="16.7109375" style="15" customWidth="1"/>
    <col min="15071" max="15071" width="17.42578125" style="15" customWidth="1"/>
    <col min="15072" max="15077" width="9.140625" style="15" customWidth="1"/>
    <col min="15078" max="15293" width="9.140625" style="15"/>
    <col min="15294" max="15294" width="5.28515625" style="15" customWidth="1"/>
    <col min="15295" max="15295" width="53.42578125" style="15" customWidth="1"/>
    <col min="15296" max="15325" width="9.140625" style="15" customWidth="1"/>
    <col min="15326" max="15326" width="16.7109375" style="15" customWidth="1"/>
    <col min="15327" max="15327" width="17.42578125" style="15" customWidth="1"/>
    <col min="15328" max="15333" width="9.140625" style="15" customWidth="1"/>
    <col min="15334" max="15549" width="9.140625" style="15"/>
    <col min="15550" max="15550" width="5.28515625" style="15" customWidth="1"/>
    <col min="15551" max="15551" width="53.42578125" style="15" customWidth="1"/>
    <col min="15552" max="15581" width="9.140625" style="15" customWidth="1"/>
    <col min="15582" max="15582" width="16.7109375" style="15" customWidth="1"/>
    <col min="15583" max="15583" width="17.42578125" style="15" customWidth="1"/>
    <col min="15584" max="15589" width="9.140625" style="15" customWidth="1"/>
    <col min="15590" max="15805" width="9.140625" style="15"/>
    <col min="15806" max="15806" width="5.28515625" style="15" customWidth="1"/>
    <col min="15807" max="15807" width="53.42578125" style="15" customWidth="1"/>
    <col min="15808" max="15837" width="9.140625" style="15" customWidth="1"/>
    <col min="15838" max="15838" width="16.7109375" style="15" customWidth="1"/>
    <col min="15839" max="15839" width="17.42578125" style="15" customWidth="1"/>
    <col min="15840" max="15845" width="9.140625" style="15" customWidth="1"/>
    <col min="15846" max="16061" width="9.140625" style="15"/>
    <col min="16062" max="16062" width="5.28515625" style="15" customWidth="1"/>
    <col min="16063" max="16063" width="53.42578125" style="15" customWidth="1"/>
    <col min="16064" max="16093" width="9.140625" style="15" customWidth="1"/>
    <col min="16094" max="16094" width="16.7109375" style="15" customWidth="1"/>
    <col min="16095" max="16095" width="17.42578125" style="15" customWidth="1"/>
    <col min="16096" max="16101" width="9.140625" style="15" customWidth="1"/>
    <col min="16102" max="16384" width="9.140625" style="15"/>
  </cols>
  <sheetData>
    <row r="1" spans="1:14" ht="6" customHeight="1" x14ac:dyDescent="0.2"/>
    <row r="2" spans="1:14" ht="32.450000000000003" customHeight="1" x14ac:dyDescent="0.25">
      <c r="A2" s="205" t="s">
        <v>344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4" t="s">
        <v>236</v>
      </c>
      <c r="N2" s="204"/>
    </row>
    <row r="3" spans="1:14" ht="15.75" x14ac:dyDescent="0.2">
      <c r="A3" s="118"/>
      <c r="B3" s="144" t="s">
        <v>143</v>
      </c>
      <c r="C3" s="120">
        <v>313.26400000000001</v>
      </c>
      <c r="D3" s="120">
        <f t="shared" ref="D3:N3" si="0">C51</f>
        <v>285.40307099999995</v>
      </c>
      <c r="E3" s="120">
        <f t="shared" si="0"/>
        <v>277.96099099999992</v>
      </c>
      <c r="F3" s="120">
        <f t="shared" si="0"/>
        <v>258.31708099999992</v>
      </c>
      <c r="G3" s="120">
        <f t="shared" si="0"/>
        <v>251.60117099999991</v>
      </c>
      <c r="H3" s="120">
        <f t="shared" si="0"/>
        <v>234.8852609999999</v>
      </c>
      <c r="I3" s="120">
        <f t="shared" si="0"/>
        <v>227.44135099999991</v>
      </c>
      <c r="J3" s="120">
        <f t="shared" si="0"/>
        <v>220.72544099999993</v>
      </c>
      <c r="K3" s="120">
        <f t="shared" si="0"/>
        <v>218.00953099999992</v>
      </c>
      <c r="L3" s="120">
        <f t="shared" si="0"/>
        <v>211.36562099999992</v>
      </c>
      <c r="M3" s="120">
        <f t="shared" si="0"/>
        <v>216.64971099999991</v>
      </c>
      <c r="N3" s="120">
        <f t="shared" si="0"/>
        <v>213.9338009999999</v>
      </c>
    </row>
    <row r="4" spans="1:14" s="124" customFormat="1" ht="15.75" x14ac:dyDescent="0.2">
      <c r="A4" s="121" t="s">
        <v>0</v>
      </c>
      <c r="B4" s="122" t="s">
        <v>144</v>
      </c>
      <c r="C4" s="123" t="s">
        <v>145</v>
      </c>
      <c r="D4" s="123" t="s">
        <v>146</v>
      </c>
      <c r="E4" s="123" t="s">
        <v>147</v>
      </c>
      <c r="F4" s="123" t="s">
        <v>148</v>
      </c>
      <c r="G4" s="123" t="s">
        <v>149</v>
      </c>
      <c r="H4" s="123" t="s">
        <v>150</v>
      </c>
      <c r="I4" s="123" t="s">
        <v>151</v>
      </c>
      <c r="J4" s="123" t="s">
        <v>152</v>
      </c>
      <c r="K4" s="123" t="s">
        <v>153</v>
      </c>
      <c r="L4" s="123" t="s">
        <v>154</v>
      </c>
      <c r="M4" s="123" t="s">
        <v>155</v>
      </c>
      <c r="N4" s="123" t="s">
        <v>156</v>
      </c>
    </row>
    <row r="5" spans="1:14" ht="15.75" x14ac:dyDescent="0.2">
      <c r="A5" s="118"/>
      <c r="B5" s="118" t="s">
        <v>157</v>
      </c>
      <c r="C5" s="120">
        <f>SUM(C6:C9)</f>
        <v>55.145000000000003</v>
      </c>
      <c r="D5" s="120">
        <f t="shared" ref="D5:N5" si="1">SUM(D6:D9)</f>
        <v>52.9</v>
      </c>
      <c r="E5" s="120">
        <f>SUM(E6:E9)</f>
        <v>65</v>
      </c>
      <c r="F5" s="120">
        <f t="shared" si="1"/>
        <v>65</v>
      </c>
      <c r="G5" s="120">
        <f t="shared" si="1"/>
        <v>55</v>
      </c>
      <c r="H5" s="120">
        <f t="shared" si="1"/>
        <v>65</v>
      </c>
      <c r="I5" s="120">
        <f t="shared" si="1"/>
        <v>65</v>
      </c>
      <c r="J5" s="120">
        <f t="shared" si="1"/>
        <v>70</v>
      </c>
      <c r="K5" s="120">
        <f>SUM(K6:K9)</f>
        <v>65</v>
      </c>
      <c r="L5" s="120">
        <f t="shared" si="1"/>
        <v>70</v>
      </c>
      <c r="M5" s="120">
        <f t="shared" si="1"/>
        <v>65</v>
      </c>
      <c r="N5" s="120">
        <f t="shared" si="1"/>
        <v>70</v>
      </c>
    </row>
    <row r="6" spans="1:14" x14ac:dyDescent="0.2">
      <c r="A6" s="125">
        <v>1</v>
      </c>
      <c r="B6" s="11" t="s">
        <v>189</v>
      </c>
      <c r="C6" s="126">
        <v>55.145000000000003</v>
      </c>
      <c r="D6" s="126">
        <v>52.9</v>
      </c>
      <c r="E6" s="126">
        <v>65</v>
      </c>
      <c r="F6" s="126">
        <v>65</v>
      </c>
      <c r="G6" s="126">
        <v>55</v>
      </c>
      <c r="H6" s="126">
        <v>65</v>
      </c>
      <c r="I6" s="126">
        <v>65</v>
      </c>
      <c r="J6" s="126">
        <v>70</v>
      </c>
      <c r="K6" s="126">
        <v>65</v>
      </c>
      <c r="L6" s="126">
        <v>70</v>
      </c>
      <c r="M6" s="126">
        <v>65</v>
      </c>
      <c r="N6" s="126">
        <v>70</v>
      </c>
    </row>
    <row r="7" spans="1:14" x14ac:dyDescent="0.2">
      <c r="A7" s="125">
        <v>2</v>
      </c>
      <c r="B7" s="11" t="s">
        <v>190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1:14" x14ac:dyDescent="0.2">
      <c r="A8" s="125">
        <v>3</v>
      </c>
      <c r="B8" s="11" t="s">
        <v>36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</row>
    <row r="9" spans="1:14" ht="15.75" x14ac:dyDescent="0.2">
      <c r="A9" s="125">
        <v>4</v>
      </c>
      <c r="B9" s="12" t="s">
        <v>158</v>
      </c>
      <c r="C9" s="120">
        <f t="shared" ref="C9:N9" si="2">SUM(C10:C15)</f>
        <v>0</v>
      </c>
      <c r="D9" s="120">
        <f t="shared" si="2"/>
        <v>0</v>
      </c>
      <c r="E9" s="120">
        <f t="shared" si="2"/>
        <v>0</v>
      </c>
      <c r="F9" s="120">
        <f t="shared" si="2"/>
        <v>0</v>
      </c>
      <c r="G9" s="120">
        <f t="shared" si="2"/>
        <v>0</v>
      </c>
      <c r="H9" s="120">
        <f t="shared" si="2"/>
        <v>0</v>
      </c>
      <c r="I9" s="120">
        <f t="shared" si="2"/>
        <v>0</v>
      </c>
      <c r="J9" s="120">
        <f t="shared" si="2"/>
        <v>0</v>
      </c>
      <c r="K9" s="120">
        <f t="shared" si="2"/>
        <v>0</v>
      </c>
      <c r="L9" s="120">
        <f t="shared" si="2"/>
        <v>0</v>
      </c>
      <c r="M9" s="120">
        <f t="shared" si="2"/>
        <v>0</v>
      </c>
      <c r="N9" s="120">
        <f t="shared" si="2"/>
        <v>0</v>
      </c>
    </row>
    <row r="10" spans="1:14" ht="31.5" customHeight="1" x14ac:dyDescent="0.2">
      <c r="A10" s="125">
        <v>5</v>
      </c>
      <c r="B10" s="11" t="s">
        <v>188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</row>
    <row r="11" spans="1:14" x14ac:dyDescent="0.2">
      <c r="A11" s="125">
        <v>6</v>
      </c>
      <c r="B11" s="11" t="s">
        <v>191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</row>
    <row r="12" spans="1:14" x14ac:dyDescent="0.2">
      <c r="A12" s="125">
        <v>7</v>
      </c>
      <c r="B12" s="11" t="s">
        <v>192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</row>
    <row r="13" spans="1:14" x14ac:dyDescent="0.2">
      <c r="A13" s="125">
        <v>8</v>
      </c>
      <c r="B13" s="11" t="s">
        <v>193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</row>
    <row r="14" spans="1:14" x14ac:dyDescent="0.2">
      <c r="A14" s="125">
        <v>9</v>
      </c>
      <c r="B14" s="11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</row>
    <row r="15" spans="1:14" x14ac:dyDescent="0.2">
      <c r="A15" s="125">
        <v>10</v>
      </c>
      <c r="B15" s="11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</row>
    <row r="16" spans="1:14" ht="15.75" x14ac:dyDescent="0.2">
      <c r="A16" s="125"/>
      <c r="B16" s="118" t="s">
        <v>159</v>
      </c>
      <c r="C16" s="120">
        <f>SUM(C17:C49)</f>
        <v>83.005929000000023</v>
      </c>
      <c r="D16" s="120">
        <f t="shared" ref="D16:N16" si="3">SUM(D17:D49)</f>
        <v>60.342079999999996</v>
      </c>
      <c r="E16" s="120">
        <f t="shared" si="3"/>
        <v>84.643909999999991</v>
      </c>
      <c r="F16" s="120">
        <f t="shared" si="3"/>
        <v>71.715909999999994</v>
      </c>
      <c r="G16" s="120">
        <f t="shared" si="3"/>
        <v>71.715909999999994</v>
      </c>
      <c r="H16" s="120">
        <f t="shared" si="3"/>
        <v>72.443909999999988</v>
      </c>
      <c r="I16" s="120">
        <f t="shared" si="3"/>
        <v>71.715909999999994</v>
      </c>
      <c r="J16" s="120">
        <f t="shared" si="3"/>
        <v>72.715909999999994</v>
      </c>
      <c r="K16" s="120">
        <f t="shared" si="3"/>
        <v>71.643909999999991</v>
      </c>
      <c r="L16" s="120">
        <f t="shared" si="3"/>
        <v>64.715909999999994</v>
      </c>
      <c r="M16" s="120">
        <f t="shared" si="3"/>
        <v>67.715909999999994</v>
      </c>
      <c r="N16" s="120">
        <f t="shared" si="3"/>
        <v>68.643909999999991</v>
      </c>
    </row>
    <row r="17" spans="1:14" x14ac:dyDescent="0.2">
      <c r="A17" s="125">
        <v>1</v>
      </c>
      <c r="B17" s="11" t="s">
        <v>160</v>
      </c>
      <c r="C17" s="126">
        <v>17.146000000000001</v>
      </c>
      <c r="D17" s="126">
        <v>19.363</v>
      </c>
      <c r="E17" s="126">
        <v>19.363</v>
      </c>
      <c r="F17" s="126">
        <v>19.363</v>
      </c>
      <c r="G17" s="126">
        <v>19.363</v>
      </c>
      <c r="H17" s="126">
        <v>19.363</v>
      </c>
      <c r="I17" s="126">
        <v>19.363</v>
      </c>
      <c r="J17" s="126">
        <v>19.363</v>
      </c>
      <c r="K17" s="126">
        <v>19.363</v>
      </c>
      <c r="L17" s="126">
        <v>19.363</v>
      </c>
      <c r="M17" s="126">
        <v>19.363</v>
      </c>
      <c r="N17" s="126">
        <v>19.363</v>
      </c>
    </row>
    <row r="18" spans="1:14" x14ac:dyDescent="0.2">
      <c r="A18" s="125">
        <v>2</v>
      </c>
      <c r="B18" s="11" t="s">
        <v>161</v>
      </c>
      <c r="C18" s="126">
        <v>2.5689600000000001</v>
      </c>
      <c r="D18" s="126">
        <v>4</v>
      </c>
      <c r="E18" s="126">
        <v>4.5</v>
      </c>
      <c r="F18" s="126">
        <v>4.5</v>
      </c>
      <c r="G18" s="126">
        <v>4.5</v>
      </c>
      <c r="H18" s="126">
        <v>4.5</v>
      </c>
      <c r="I18" s="126">
        <v>4.5</v>
      </c>
      <c r="J18" s="126">
        <v>4.5</v>
      </c>
      <c r="K18" s="126">
        <v>4.5</v>
      </c>
      <c r="L18" s="126">
        <v>4.5</v>
      </c>
      <c r="M18" s="126">
        <v>4.5</v>
      </c>
      <c r="N18" s="126">
        <v>4.5</v>
      </c>
    </row>
    <row r="19" spans="1:14" x14ac:dyDescent="0.2">
      <c r="A19" s="125">
        <v>3</v>
      </c>
      <c r="B19" s="11" t="s">
        <v>30</v>
      </c>
      <c r="C19" s="126">
        <v>1.1133200000000001</v>
      </c>
      <c r="D19" s="126">
        <v>1.3</v>
      </c>
      <c r="E19" s="126"/>
      <c r="F19" s="126"/>
      <c r="G19" s="126"/>
      <c r="H19" s="126"/>
      <c r="I19" s="126"/>
      <c r="J19" s="126"/>
      <c r="K19" s="126"/>
      <c r="L19" s="126"/>
      <c r="M19" s="126"/>
      <c r="N19" s="126"/>
    </row>
    <row r="20" spans="1:14" x14ac:dyDescent="0.2">
      <c r="A20" s="125">
        <v>4</v>
      </c>
      <c r="B20" s="11" t="s">
        <v>31</v>
      </c>
      <c r="C20" s="126">
        <v>4.8986200000000002</v>
      </c>
      <c r="D20" s="126">
        <v>5.6</v>
      </c>
      <c r="E20" s="126">
        <v>5.5</v>
      </c>
      <c r="F20" s="126">
        <v>5.5</v>
      </c>
      <c r="G20" s="126">
        <v>5.5</v>
      </c>
      <c r="H20" s="126">
        <v>5.5</v>
      </c>
      <c r="I20" s="126">
        <v>5.5</v>
      </c>
      <c r="J20" s="126">
        <v>5.5</v>
      </c>
      <c r="K20" s="126">
        <v>5.5</v>
      </c>
      <c r="L20" s="126">
        <v>5.5</v>
      </c>
      <c r="M20" s="126">
        <v>5.5</v>
      </c>
      <c r="N20" s="126">
        <v>5.5</v>
      </c>
    </row>
    <row r="21" spans="1:14" x14ac:dyDescent="0.2">
      <c r="A21" s="125">
        <v>5</v>
      </c>
      <c r="B21" s="11" t="s">
        <v>162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</row>
    <row r="22" spans="1:14" x14ac:dyDescent="0.2">
      <c r="A22" s="125">
        <v>6</v>
      </c>
      <c r="B22" s="11" t="s">
        <v>163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</row>
    <row r="23" spans="1:14" x14ac:dyDescent="0.2">
      <c r="A23" s="125">
        <v>7</v>
      </c>
      <c r="B23" s="11" t="s">
        <v>164</v>
      </c>
      <c r="C23" s="126">
        <v>3.1011090000000001</v>
      </c>
      <c r="D23" s="126">
        <v>3.34917</v>
      </c>
      <c r="E23" s="126">
        <v>3.3</v>
      </c>
      <c r="F23" s="126">
        <v>3.3</v>
      </c>
      <c r="G23" s="126">
        <v>3.3</v>
      </c>
      <c r="H23" s="126">
        <v>3.3</v>
      </c>
      <c r="I23" s="126">
        <v>3.3</v>
      </c>
      <c r="J23" s="126">
        <v>3.3</v>
      </c>
      <c r="K23" s="126">
        <v>3.3</v>
      </c>
      <c r="L23" s="126">
        <v>3.3</v>
      </c>
      <c r="M23" s="126">
        <v>3.3</v>
      </c>
      <c r="N23" s="126">
        <v>3.3</v>
      </c>
    </row>
    <row r="24" spans="1:14" x14ac:dyDescent="0.2">
      <c r="A24" s="125">
        <v>8</v>
      </c>
      <c r="B24" s="11" t="s">
        <v>165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</row>
    <row r="25" spans="1:14" x14ac:dyDescent="0.2">
      <c r="A25" s="125">
        <v>9</v>
      </c>
      <c r="B25" s="11" t="s">
        <v>166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</row>
    <row r="26" spans="1:14" x14ac:dyDescent="0.2">
      <c r="A26" s="125">
        <v>10</v>
      </c>
      <c r="B26" s="11" t="s">
        <v>167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</row>
    <row r="27" spans="1:14" x14ac:dyDescent="0.2">
      <c r="A27" s="125">
        <v>11</v>
      </c>
      <c r="B27" s="11" t="s">
        <v>168</v>
      </c>
      <c r="C27" s="126"/>
      <c r="D27" s="126"/>
      <c r="E27" s="126">
        <v>15</v>
      </c>
      <c r="F27" s="126"/>
      <c r="G27" s="126"/>
      <c r="H27" s="126"/>
      <c r="I27" s="126"/>
      <c r="J27" s="126"/>
      <c r="K27" s="126"/>
      <c r="L27" s="126"/>
      <c r="M27" s="126"/>
      <c r="N27" s="126"/>
    </row>
    <row r="28" spans="1:14" s="128" customFormat="1" x14ac:dyDescent="0.2">
      <c r="A28" s="125">
        <v>12</v>
      </c>
      <c r="B28" s="13" t="s">
        <v>169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</row>
    <row r="29" spans="1:14" s="128" customFormat="1" x14ac:dyDescent="0.2">
      <c r="A29" s="125">
        <v>13</v>
      </c>
      <c r="B29" s="13" t="s">
        <v>345</v>
      </c>
      <c r="C29" s="127">
        <v>2.0649999999999999</v>
      </c>
      <c r="D29" s="127">
        <v>2.1989100000000001</v>
      </c>
      <c r="E29" s="127">
        <v>2.1989100000000001</v>
      </c>
      <c r="F29" s="127">
        <v>2.1989100000000001</v>
      </c>
      <c r="G29" s="127">
        <v>2.1989100000000001</v>
      </c>
      <c r="H29" s="127">
        <v>2.1989100000000001</v>
      </c>
      <c r="I29" s="127">
        <v>2.1989100000000001</v>
      </c>
      <c r="J29" s="127">
        <v>2.1989100000000001</v>
      </c>
      <c r="K29" s="127">
        <v>2.1989100000000001</v>
      </c>
      <c r="L29" s="127">
        <v>2.1989100000000001</v>
      </c>
      <c r="M29" s="127">
        <v>2.1989100000000001</v>
      </c>
      <c r="N29" s="127">
        <v>2.1989100000000001</v>
      </c>
    </row>
    <row r="30" spans="1:14" s="128" customFormat="1" x14ac:dyDescent="0.2">
      <c r="A30" s="125">
        <v>14</v>
      </c>
      <c r="B30" s="13" t="s">
        <v>34</v>
      </c>
      <c r="C30" s="127">
        <v>47.423920000000003</v>
      </c>
      <c r="D30" s="127">
        <v>19.902000000000001</v>
      </c>
      <c r="E30" s="127">
        <v>28</v>
      </c>
      <c r="F30" s="127">
        <v>32</v>
      </c>
      <c r="G30" s="127">
        <v>32</v>
      </c>
      <c r="H30" s="127">
        <v>32</v>
      </c>
      <c r="I30" s="127">
        <v>32</v>
      </c>
      <c r="J30" s="127">
        <v>32</v>
      </c>
      <c r="K30" s="127">
        <v>30</v>
      </c>
      <c r="L30" s="127">
        <v>25</v>
      </c>
      <c r="M30" s="127">
        <v>28</v>
      </c>
      <c r="N30" s="127">
        <v>28</v>
      </c>
    </row>
    <row r="31" spans="1:14" s="128" customFormat="1" x14ac:dyDescent="0.2">
      <c r="A31" s="125">
        <v>15</v>
      </c>
      <c r="B31" s="13" t="s">
        <v>170</v>
      </c>
      <c r="C31" s="127">
        <v>2.6309999999999998</v>
      </c>
      <c r="D31" s="127">
        <v>2</v>
      </c>
      <c r="E31" s="127">
        <v>2</v>
      </c>
      <c r="F31" s="127">
        <v>2</v>
      </c>
      <c r="G31" s="127">
        <v>2</v>
      </c>
      <c r="H31" s="127">
        <v>2</v>
      </c>
      <c r="I31" s="127">
        <v>2</v>
      </c>
      <c r="J31" s="127">
        <v>3</v>
      </c>
      <c r="K31" s="127">
        <v>3</v>
      </c>
      <c r="L31" s="127">
        <v>2</v>
      </c>
      <c r="M31" s="127">
        <v>2</v>
      </c>
      <c r="N31" s="127">
        <v>2</v>
      </c>
    </row>
    <row r="32" spans="1:14" x14ac:dyDescent="0.2">
      <c r="A32" s="125">
        <v>16</v>
      </c>
      <c r="B32" s="11" t="s">
        <v>171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</row>
    <row r="33" spans="1:14" x14ac:dyDescent="0.2">
      <c r="A33" s="125">
        <v>17</v>
      </c>
      <c r="B33" s="11" t="s">
        <v>172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</row>
    <row r="34" spans="1:14" x14ac:dyDescent="0.2">
      <c r="A34" s="125">
        <v>18</v>
      </c>
      <c r="B34" s="11" t="s">
        <v>173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</row>
    <row r="35" spans="1:14" x14ac:dyDescent="0.2">
      <c r="A35" s="125">
        <v>19</v>
      </c>
      <c r="B35" s="11" t="s">
        <v>174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</row>
    <row r="36" spans="1:14" x14ac:dyDescent="0.2">
      <c r="A36" s="125">
        <v>20</v>
      </c>
      <c r="B36" s="11" t="s">
        <v>175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</row>
    <row r="37" spans="1:14" s="130" customFormat="1" ht="30" x14ac:dyDescent="0.25">
      <c r="A37" s="125">
        <v>21</v>
      </c>
      <c r="B37" s="11" t="s">
        <v>259</v>
      </c>
      <c r="C37" s="126">
        <v>0.17399999999999999</v>
      </c>
      <c r="D37" s="126">
        <v>0.77500000000000002</v>
      </c>
      <c r="E37" s="126">
        <v>1.1000000000000001</v>
      </c>
      <c r="F37" s="126">
        <v>1</v>
      </c>
      <c r="G37" s="126">
        <v>1</v>
      </c>
      <c r="H37" s="126">
        <v>0.8</v>
      </c>
      <c r="I37" s="129">
        <v>1</v>
      </c>
      <c r="J37" s="129">
        <v>1</v>
      </c>
      <c r="K37" s="129">
        <v>1</v>
      </c>
      <c r="L37" s="129">
        <v>1</v>
      </c>
      <c r="M37" s="129">
        <v>1</v>
      </c>
      <c r="N37" s="129">
        <v>1</v>
      </c>
    </row>
    <row r="38" spans="1:14" x14ac:dyDescent="0.2">
      <c r="A38" s="125">
        <v>22</v>
      </c>
      <c r="B38" s="11" t="s">
        <v>176</v>
      </c>
      <c r="C38" s="126">
        <v>0.81</v>
      </c>
      <c r="D38" s="126">
        <v>0.78</v>
      </c>
      <c r="E38" s="126">
        <v>0.78</v>
      </c>
      <c r="F38" s="126">
        <v>0.78</v>
      </c>
      <c r="G38" s="126">
        <v>0.78</v>
      </c>
      <c r="H38" s="126">
        <v>0.78</v>
      </c>
      <c r="I38" s="126">
        <v>0.78</v>
      </c>
      <c r="J38" s="126">
        <v>0.78</v>
      </c>
      <c r="K38" s="126">
        <v>0.78</v>
      </c>
      <c r="L38" s="126">
        <v>0.78</v>
      </c>
      <c r="M38" s="126">
        <v>0.78</v>
      </c>
      <c r="N38" s="126">
        <v>0.78</v>
      </c>
    </row>
    <row r="39" spans="1:14" x14ac:dyDescent="0.2">
      <c r="A39" s="125">
        <v>23</v>
      </c>
      <c r="B39" s="11" t="s">
        <v>177</v>
      </c>
      <c r="C39" s="126"/>
      <c r="D39" s="126"/>
      <c r="E39" s="126">
        <v>0.9</v>
      </c>
      <c r="F39" s="126"/>
      <c r="G39" s="126"/>
      <c r="H39" s="126"/>
      <c r="I39" s="126"/>
      <c r="J39" s="126"/>
      <c r="K39" s="126"/>
      <c r="L39" s="126"/>
      <c r="M39" s="126"/>
      <c r="N39" s="126"/>
    </row>
    <row r="40" spans="1:14" x14ac:dyDescent="0.2">
      <c r="A40" s="125">
        <v>24</v>
      </c>
      <c r="B40" s="11" t="s">
        <v>178</v>
      </c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</row>
    <row r="41" spans="1:14" x14ac:dyDescent="0.2">
      <c r="A41" s="125">
        <v>25</v>
      </c>
      <c r="B41" s="11" t="s">
        <v>179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</row>
    <row r="42" spans="1:14" x14ac:dyDescent="0.2">
      <c r="A42" s="125">
        <v>26</v>
      </c>
      <c r="B42" s="11" t="s">
        <v>180</v>
      </c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</row>
    <row r="43" spans="1:14" x14ac:dyDescent="0.2">
      <c r="A43" s="125">
        <v>27</v>
      </c>
      <c r="B43" s="11" t="s">
        <v>181</v>
      </c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</row>
    <row r="44" spans="1:14" x14ac:dyDescent="0.2">
      <c r="A44" s="125">
        <v>28</v>
      </c>
      <c r="B44" s="11" t="s">
        <v>182</v>
      </c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</row>
    <row r="45" spans="1:14" x14ac:dyDescent="0.2">
      <c r="A45" s="125">
        <v>29</v>
      </c>
      <c r="B45" s="11" t="s">
        <v>183</v>
      </c>
      <c r="C45" s="126">
        <v>0.40200000000000002</v>
      </c>
      <c r="D45" s="126">
        <v>0.40200000000000002</v>
      </c>
      <c r="E45" s="126">
        <v>0.40200000000000002</v>
      </c>
      <c r="F45" s="126">
        <v>0.40200000000000002</v>
      </c>
      <c r="G45" s="126">
        <v>0.40200000000000002</v>
      </c>
      <c r="H45" s="126">
        <v>0.40200000000000002</v>
      </c>
      <c r="I45" s="126">
        <v>0.40200000000000002</v>
      </c>
      <c r="J45" s="126">
        <v>0.40200000000000002</v>
      </c>
      <c r="K45" s="126">
        <v>0.40200000000000002</v>
      </c>
      <c r="L45" s="126">
        <v>0.40200000000000002</v>
      </c>
      <c r="M45" s="126">
        <v>0.40200000000000002</v>
      </c>
      <c r="N45" s="126">
        <v>0.40200000000000002</v>
      </c>
    </row>
    <row r="46" spans="1:14" x14ac:dyDescent="0.2">
      <c r="A46" s="125">
        <v>30</v>
      </c>
      <c r="B46" s="11" t="s">
        <v>184</v>
      </c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</row>
    <row r="47" spans="1:14" x14ac:dyDescent="0.2">
      <c r="A47" s="125">
        <v>31</v>
      </c>
      <c r="B47" s="11" t="s">
        <v>185</v>
      </c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</row>
    <row r="48" spans="1:14" x14ac:dyDescent="0.2">
      <c r="A48" s="125">
        <v>32</v>
      </c>
      <c r="B48" s="14" t="s">
        <v>186</v>
      </c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</row>
    <row r="49" spans="1:16" ht="15.75" x14ac:dyDescent="0.2">
      <c r="A49" s="125">
        <v>33</v>
      </c>
      <c r="B49" s="11" t="s">
        <v>353</v>
      </c>
      <c r="C49" s="126">
        <v>0.67200000000000004</v>
      </c>
      <c r="D49" s="129">
        <v>0.67200000000000004</v>
      </c>
      <c r="E49" s="129">
        <v>1.6</v>
      </c>
      <c r="F49" s="129">
        <v>0.67200000000000004</v>
      </c>
      <c r="G49" s="129">
        <v>0.67200000000000004</v>
      </c>
      <c r="H49" s="129">
        <v>1.6</v>
      </c>
      <c r="I49" s="129">
        <v>0.67200000000000004</v>
      </c>
      <c r="J49" s="129">
        <v>0.67200000000000004</v>
      </c>
      <c r="K49" s="129">
        <v>1.6</v>
      </c>
      <c r="L49" s="129">
        <v>0.67200000000000004</v>
      </c>
      <c r="M49" s="129">
        <v>0.67200000000000004</v>
      </c>
      <c r="N49" s="129">
        <v>1.6</v>
      </c>
    </row>
    <row r="50" spans="1:16" x14ac:dyDescent="0.2">
      <c r="A50" s="125">
        <v>34</v>
      </c>
      <c r="B50" s="11" t="s">
        <v>364</v>
      </c>
      <c r="C50" s="126"/>
      <c r="D50" s="126"/>
      <c r="E50" s="126"/>
      <c r="F50" s="126">
        <v>8000</v>
      </c>
      <c r="G50" s="126">
        <v>8000</v>
      </c>
      <c r="H50" s="126"/>
      <c r="I50" s="126"/>
      <c r="J50" s="126"/>
      <c r="K50" s="126"/>
      <c r="L50" s="126"/>
      <c r="M50" s="126"/>
      <c r="N50" s="126"/>
    </row>
    <row r="51" spans="1:16" ht="15.75" x14ac:dyDescent="0.2">
      <c r="A51" s="125"/>
      <c r="B51" s="119" t="s">
        <v>187</v>
      </c>
      <c r="C51" s="120">
        <f t="shared" ref="C51:N51" si="4">C3+C5-C16</f>
        <v>285.40307099999995</v>
      </c>
      <c r="D51" s="120">
        <f t="shared" si="4"/>
        <v>277.96099099999992</v>
      </c>
      <c r="E51" s="120">
        <f t="shared" si="4"/>
        <v>258.31708099999992</v>
      </c>
      <c r="F51" s="120">
        <f t="shared" si="4"/>
        <v>251.60117099999991</v>
      </c>
      <c r="G51" s="120">
        <f t="shared" si="4"/>
        <v>234.8852609999999</v>
      </c>
      <c r="H51" s="120">
        <f t="shared" si="4"/>
        <v>227.44135099999991</v>
      </c>
      <c r="I51" s="120">
        <f t="shared" si="4"/>
        <v>220.72544099999993</v>
      </c>
      <c r="J51" s="120">
        <f t="shared" si="4"/>
        <v>218.00953099999992</v>
      </c>
      <c r="K51" s="120">
        <f t="shared" si="4"/>
        <v>211.36562099999992</v>
      </c>
      <c r="L51" s="120">
        <f t="shared" si="4"/>
        <v>216.64971099999991</v>
      </c>
      <c r="M51" s="120">
        <f t="shared" si="4"/>
        <v>213.9338009999999</v>
      </c>
      <c r="N51" s="120">
        <f t="shared" si="4"/>
        <v>215.2898909999999</v>
      </c>
    </row>
    <row r="52" spans="1:16" ht="55.15" customHeight="1" x14ac:dyDescent="0.2"/>
    <row r="53" spans="1:16" s="89" customFormat="1" ht="18" customHeight="1" x14ac:dyDescent="0.25">
      <c r="B53" s="169" t="s">
        <v>238</v>
      </c>
      <c r="C53" s="195" t="s">
        <v>129</v>
      </c>
      <c r="D53" s="195"/>
      <c r="E53" s="195"/>
      <c r="F53" s="84"/>
      <c r="G53" s="194" t="s">
        <v>278</v>
      </c>
      <c r="H53" s="194"/>
      <c r="I53" s="194"/>
      <c r="J53" s="194"/>
      <c r="K53" s="194"/>
      <c r="M53" s="19"/>
      <c r="N53" s="19"/>
      <c r="O53" s="19"/>
      <c r="P53" s="19"/>
    </row>
    <row r="54" spans="1:16" s="89" customFormat="1" ht="18" x14ac:dyDescent="0.2">
      <c r="B54" s="36"/>
      <c r="C54" s="36" t="s">
        <v>338</v>
      </c>
      <c r="D54" s="116"/>
      <c r="E54" s="116"/>
      <c r="F54" s="116"/>
    </row>
    <row r="55" spans="1:16" s="89" customFormat="1" ht="14.25" x14ac:dyDescent="0.2"/>
    <row r="56" spans="1:16" s="89" customFormat="1" ht="14.25" x14ac:dyDescent="0.2"/>
    <row r="57" spans="1:16" s="89" customFormat="1" ht="18" customHeight="1" x14ac:dyDescent="0.25">
      <c r="B57" s="169" t="s">
        <v>239</v>
      </c>
      <c r="C57" s="195" t="s">
        <v>129</v>
      </c>
      <c r="D57" s="195"/>
      <c r="E57" s="195"/>
      <c r="F57" s="84"/>
      <c r="G57" s="194" t="s">
        <v>278</v>
      </c>
      <c r="H57" s="194"/>
      <c r="I57" s="194"/>
      <c r="J57" s="194"/>
      <c r="K57" s="194"/>
      <c r="M57" s="19"/>
      <c r="N57" s="19"/>
      <c r="O57" s="19"/>
      <c r="P57" s="19"/>
    </row>
    <row r="58" spans="1:16" s="89" customFormat="1" ht="18" x14ac:dyDescent="0.2">
      <c r="B58" s="36"/>
      <c r="C58" s="36" t="s">
        <v>338</v>
      </c>
      <c r="D58" s="36"/>
      <c r="E58" s="36"/>
      <c r="F58" s="36"/>
      <c r="G58" s="36"/>
      <c r="H58" s="36"/>
      <c r="I58" s="36"/>
    </row>
  </sheetData>
  <mergeCells count="6">
    <mergeCell ref="C53:E53"/>
    <mergeCell ref="C57:E57"/>
    <mergeCell ref="M2:N2"/>
    <mergeCell ref="G53:K53"/>
    <mergeCell ref="G57:K57"/>
    <mergeCell ref="A2:L2"/>
  </mergeCells>
  <printOptions horizontalCentered="1"/>
  <pageMargins left="0.19685039370078741" right="0.19685039370078741" top="0.78740157480314965" bottom="0.19685039370078741" header="0" footer="0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view="pageBreakPreview" zoomScale="73" zoomScaleNormal="75" zoomScaleSheetLayoutView="73" workbookViewId="0">
      <selection activeCell="Q12" sqref="Q12"/>
    </sheetView>
  </sheetViews>
  <sheetFormatPr defaultColWidth="9.140625" defaultRowHeight="14.25" x14ac:dyDescent="0.2"/>
  <cols>
    <col min="1" max="1" width="8" style="89" bestFit="1" customWidth="1"/>
    <col min="2" max="2" width="17.7109375" style="89" customWidth="1"/>
    <col min="3" max="3" width="9.140625" style="89"/>
    <col min="4" max="4" width="10.5703125" style="89" customWidth="1"/>
    <col min="5" max="5" width="9.85546875" style="89" bestFit="1" customWidth="1"/>
    <col min="6" max="6" width="13.140625" style="89" customWidth="1"/>
    <col min="7" max="7" width="8" style="89" customWidth="1"/>
    <col min="8" max="8" width="7.28515625" style="89" customWidth="1"/>
    <col min="9" max="9" width="6.5703125" style="89" bestFit="1" customWidth="1"/>
    <col min="10" max="10" width="14.28515625" style="89" customWidth="1"/>
    <col min="11" max="13" width="6.5703125" style="89" bestFit="1" customWidth="1"/>
    <col min="14" max="14" width="11.140625" style="89" customWidth="1"/>
    <col min="15" max="17" width="6.5703125" style="89" bestFit="1" customWidth="1"/>
    <col min="18" max="18" width="10.42578125" style="89" customWidth="1"/>
    <col min="19" max="21" width="6.5703125" style="89" bestFit="1" customWidth="1"/>
    <col min="22" max="22" width="11.5703125" style="89" customWidth="1"/>
    <col min="23" max="16384" width="9.140625" style="89"/>
  </cols>
  <sheetData>
    <row r="1" spans="1:22" s="163" customFormat="1" ht="66.599999999999994" customHeight="1" x14ac:dyDescent="0.3">
      <c r="A1" s="210" t="s">
        <v>360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04" t="s">
        <v>236</v>
      </c>
      <c r="V1" s="211"/>
    </row>
    <row r="2" spans="1:22" ht="85.5" customHeight="1" x14ac:dyDescent="0.2">
      <c r="A2" s="198" t="s">
        <v>0</v>
      </c>
      <c r="B2" s="199" t="s">
        <v>237</v>
      </c>
      <c r="C2" s="207" t="s">
        <v>63</v>
      </c>
      <c r="D2" s="196" t="s">
        <v>285</v>
      </c>
      <c r="E2" s="208" t="s">
        <v>286</v>
      </c>
      <c r="F2" s="208" t="s">
        <v>234</v>
      </c>
      <c r="G2" s="90" t="s">
        <v>2</v>
      </c>
      <c r="H2" s="91" t="s">
        <v>3</v>
      </c>
      <c r="I2" s="90" t="s">
        <v>4</v>
      </c>
      <c r="J2" s="92" t="s">
        <v>232</v>
      </c>
      <c r="K2" s="90" t="s">
        <v>335</v>
      </c>
      <c r="L2" s="91" t="s">
        <v>6</v>
      </c>
      <c r="M2" s="90" t="s">
        <v>331</v>
      </c>
      <c r="N2" s="92" t="s">
        <v>8</v>
      </c>
      <c r="O2" s="90" t="s">
        <v>332</v>
      </c>
      <c r="P2" s="90" t="s">
        <v>336</v>
      </c>
      <c r="Q2" s="90" t="s">
        <v>11</v>
      </c>
      <c r="R2" s="92" t="s">
        <v>12</v>
      </c>
      <c r="S2" s="90" t="s">
        <v>333</v>
      </c>
      <c r="T2" s="90" t="s">
        <v>14</v>
      </c>
      <c r="U2" s="90" t="s">
        <v>334</v>
      </c>
      <c r="V2" s="92" t="s">
        <v>16</v>
      </c>
    </row>
    <row r="3" spans="1:22" ht="41.25" customHeight="1" x14ac:dyDescent="0.2">
      <c r="A3" s="198"/>
      <c r="B3" s="199"/>
      <c r="C3" s="207"/>
      <c r="D3" s="196"/>
      <c r="E3" s="208"/>
      <c r="F3" s="208"/>
      <c r="G3" s="90" t="s">
        <v>17</v>
      </c>
      <c r="H3" s="90" t="s">
        <v>17</v>
      </c>
      <c r="I3" s="90" t="s">
        <v>17</v>
      </c>
      <c r="J3" s="93" t="s">
        <v>17</v>
      </c>
      <c r="K3" s="90" t="s">
        <v>17</v>
      </c>
      <c r="L3" s="90" t="s">
        <v>17</v>
      </c>
      <c r="M3" s="90" t="s">
        <v>17</v>
      </c>
      <c r="N3" s="93" t="s">
        <v>17</v>
      </c>
      <c r="O3" s="90" t="s">
        <v>17</v>
      </c>
      <c r="P3" s="90" t="s">
        <v>17</v>
      </c>
      <c r="Q3" s="90" t="s">
        <v>17</v>
      </c>
      <c r="R3" s="93" t="s">
        <v>17</v>
      </c>
      <c r="S3" s="90" t="s">
        <v>17</v>
      </c>
      <c r="T3" s="90" t="s">
        <v>17</v>
      </c>
      <c r="U3" s="90" t="s">
        <v>17</v>
      </c>
      <c r="V3" s="93" t="s">
        <v>17</v>
      </c>
    </row>
    <row r="4" spans="1:22" s="41" customFormat="1" ht="20.25" x14ac:dyDescent="0.3">
      <c r="A4" s="131" t="s">
        <v>222</v>
      </c>
      <c r="B4" s="209" t="s">
        <v>223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5" spans="1:22" ht="15" x14ac:dyDescent="0.2">
      <c r="A5" s="132" t="s">
        <v>310</v>
      </c>
      <c r="B5" s="2" t="s">
        <v>358</v>
      </c>
      <c r="C5" s="98" t="s">
        <v>359</v>
      </c>
      <c r="D5" s="98"/>
      <c r="E5" s="99">
        <v>929</v>
      </c>
      <c r="F5" s="30">
        <f t="shared" ref="F5:F10" si="0">G5+H5+I5+K5+L5+M5+O5+P5+Q5+S5+T5+U5</f>
        <v>800</v>
      </c>
      <c r="G5" s="30">
        <v>55</v>
      </c>
      <c r="H5" s="30">
        <v>55</v>
      </c>
      <c r="I5" s="30">
        <v>65</v>
      </c>
      <c r="J5" s="100">
        <f t="shared" ref="J5:J10" si="1">G5+H5+I5</f>
        <v>175</v>
      </c>
      <c r="K5" s="30">
        <v>70</v>
      </c>
      <c r="L5" s="30">
        <v>65</v>
      </c>
      <c r="M5" s="30">
        <v>70</v>
      </c>
      <c r="N5" s="100">
        <f t="shared" ref="N5:N10" si="2">K5+L5+M5</f>
        <v>205</v>
      </c>
      <c r="O5" s="30">
        <v>70</v>
      </c>
      <c r="P5" s="30">
        <v>65</v>
      </c>
      <c r="Q5" s="30">
        <v>70</v>
      </c>
      <c r="R5" s="100">
        <f t="shared" ref="R5:R10" si="3">O5+P5+Q5</f>
        <v>205</v>
      </c>
      <c r="S5" s="30">
        <v>65</v>
      </c>
      <c r="T5" s="30">
        <v>70</v>
      </c>
      <c r="U5" s="30">
        <v>80</v>
      </c>
      <c r="V5" s="100">
        <f t="shared" ref="V5:V10" si="4">S5+T5+U5</f>
        <v>215</v>
      </c>
    </row>
    <row r="6" spans="1:22" ht="15" x14ac:dyDescent="0.2">
      <c r="A6" s="132" t="s">
        <v>311</v>
      </c>
      <c r="B6" s="2"/>
      <c r="C6" s="98"/>
      <c r="D6" s="98"/>
      <c r="E6" s="99"/>
      <c r="F6" s="30">
        <f t="shared" si="0"/>
        <v>0</v>
      </c>
      <c r="G6" s="30"/>
      <c r="H6" s="30"/>
      <c r="I6" s="30"/>
      <c r="J6" s="100">
        <f t="shared" si="1"/>
        <v>0</v>
      </c>
      <c r="K6" s="30"/>
      <c r="L6" s="30"/>
      <c r="M6" s="30"/>
      <c r="N6" s="100">
        <f t="shared" si="2"/>
        <v>0</v>
      </c>
      <c r="O6" s="30"/>
      <c r="P6" s="30"/>
      <c r="Q6" s="30"/>
      <c r="R6" s="100">
        <f t="shared" si="3"/>
        <v>0</v>
      </c>
      <c r="S6" s="30"/>
      <c r="T6" s="30"/>
      <c r="U6" s="30"/>
      <c r="V6" s="100">
        <f t="shared" si="4"/>
        <v>0</v>
      </c>
    </row>
    <row r="7" spans="1:22" ht="15" x14ac:dyDescent="0.2">
      <c r="A7" s="132" t="s">
        <v>312</v>
      </c>
      <c r="B7" s="2"/>
      <c r="C7" s="98"/>
      <c r="D7" s="98"/>
      <c r="E7" s="99"/>
      <c r="F7" s="30">
        <f t="shared" si="0"/>
        <v>0</v>
      </c>
      <c r="G7" s="30"/>
      <c r="H7" s="30"/>
      <c r="I7" s="30"/>
      <c r="J7" s="100">
        <f t="shared" si="1"/>
        <v>0</v>
      </c>
      <c r="K7" s="30"/>
      <c r="L7" s="30"/>
      <c r="M7" s="30"/>
      <c r="N7" s="100">
        <f t="shared" si="2"/>
        <v>0</v>
      </c>
      <c r="O7" s="30"/>
      <c r="P7" s="30"/>
      <c r="Q7" s="30"/>
      <c r="R7" s="100">
        <f t="shared" si="3"/>
        <v>0</v>
      </c>
      <c r="S7" s="30"/>
      <c r="T7" s="30"/>
      <c r="U7" s="30"/>
      <c r="V7" s="100">
        <f t="shared" si="4"/>
        <v>0</v>
      </c>
    </row>
    <row r="8" spans="1:22" ht="15" x14ac:dyDescent="0.2">
      <c r="A8" s="132" t="s">
        <v>313</v>
      </c>
      <c r="B8" s="2"/>
      <c r="C8" s="98"/>
      <c r="D8" s="98"/>
      <c r="E8" s="99"/>
      <c r="F8" s="30">
        <f t="shared" si="0"/>
        <v>0</v>
      </c>
      <c r="G8" s="30"/>
      <c r="H8" s="30"/>
      <c r="I8" s="30"/>
      <c r="J8" s="100">
        <f t="shared" si="1"/>
        <v>0</v>
      </c>
      <c r="K8" s="30"/>
      <c r="L8" s="30"/>
      <c r="M8" s="30"/>
      <c r="N8" s="100">
        <f t="shared" si="2"/>
        <v>0</v>
      </c>
      <c r="O8" s="30"/>
      <c r="P8" s="30"/>
      <c r="Q8" s="30"/>
      <c r="R8" s="100">
        <f t="shared" si="3"/>
        <v>0</v>
      </c>
      <c r="S8" s="30"/>
      <c r="T8" s="30"/>
      <c r="U8" s="30"/>
      <c r="V8" s="100">
        <f t="shared" si="4"/>
        <v>0</v>
      </c>
    </row>
    <row r="9" spans="1:22" ht="15" x14ac:dyDescent="0.2">
      <c r="A9" s="132" t="s">
        <v>314</v>
      </c>
      <c r="B9" s="2"/>
      <c r="C9" s="98"/>
      <c r="D9" s="98"/>
      <c r="E9" s="99"/>
      <c r="F9" s="30">
        <f t="shared" si="0"/>
        <v>0</v>
      </c>
      <c r="G9" s="30"/>
      <c r="H9" s="30"/>
      <c r="I9" s="30"/>
      <c r="J9" s="100">
        <f t="shared" si="1"/>
        <v>0</v>
      </c>
      <c r="K9" s="30"/>
      <c r="L9" s="30"/>
      <c r="M9" s="30"/>
      <c r="N9" s="100">
        <f t="shared" si="2"/>
        <v>0</v>
      </c>
      <c r="O9" s="30"/>
      <c r="P9" s="30"/>
      <c r="Q9" s="30"/>
      <c r="R9" s="100">
        <f t="shared" si="3"/>
        <v>0</v>
      </c>
      <c r="S9" s="30"/>
      <c r="T9" s="30"/>
      <c r="U9" s="30"/>
      <c r="V9" s="100">
        <f t="shared" si="4"/>
        <v>0</v>
      </c>
    </row>
    <row r="10" spans="1:22" ht="15" x14ac:dyDescent="0.2">
      <c r="A10" s="132" t="s">
        <v>36</v>
      </c>
      <c r="B10" s="2"/>
      <c r="C10" s="98"/>
      <c r="D10" s="98"/>
      <c r="E10" s="99"/>
      <c r="F10" s="30">
        <f t="shared" si="0"/>
        <v>0</v>
      </c>
      <c r="G10" s="30"/>
      <c r="H10" s="30"/>
      <c r="I10" s="30"/>
      <c r="J10" s="100">
        <f t="shared" si="1"/>
        <v>0</v>
      </c>
      <c r="K10" s="30"/>
      <c r="L10" s="30"/>
      <c r="M10" s="30"/>
      <c r="N10" s="100">
        <f t="shared" si="2"/>
        <v>0</v>
      </c>
      <c r="O10" s="30"/>
      <c r="P10" s="30"/>
      <c r="Q10" s="30"/>
      <c r="R10" s="100">
        <f t="shared" si="3"/>
        <v>0</v>
      </c>
      <c r="S10" s="30"/>
      <c r="T10" s="30"/>
      <c r="U10" s="30"/>
      <c r="V10" s="100">
        <f t="shared" si="4"/>
        <v>0</v>
      </c>
    </row>
    <row r="11" spans="1:22" s="41" customFormat="1" ht="20.25" x14ac:dyDescent="0.3">
      <c r="A11" s="131" t="s">
        <v>224</v>
      </c>
      <c r="B11" s="209" t="s">
        <v>225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</row>
    <row r="12" spans="1:22" ht="45" x14ac:dyDescent="0.2">
      <c r="A12" s="132" t="s">
        <v>319</v>
      </c>
      <c r="B12" s="2" t="s">
        <v>361</v>
      </c>
      <c r="C12" s="98" t="s">
        <v>362</v>
      </c>
      <c r="D12" s="98"/>
      <c r="E12" s="99">
        <v>11</v>
      </c>
      <c r="F12" s="30">
        <f t="shared" ref="F12:F17" si="5">G12+H12+I12+K12+L12+M12+O12+P12+Q12+S12+T12+U12</f>
        <v>112.5</v>
      </c>
      <c r="G12" s="30"/>
      <c r="H12" s="30"/>
      <c r="I12" s="30"/>
      <c r="J12" s="100">
        <f t="shared" ref="J12:J17" si="6">G12+H12+I12</f>
        <v>0</v>
      </c>
      <c r="K12" s="30">
        <v>12.5</v>
      </c>
      <c r="L12" s="30">
        <v>12.5</v>
      </c>
      <c r="M12" s="30">
        <v>12.5</v>
      </c>
      <c r="N12" s="100">
        <f t="shared" ref="N12:N17" si="7">K12+L12+M12</f>
        <v>37.5</v>
      </c>
      <c r="O12" s="30">
        <v>12.5</v>
      </c>
      <c r="P12" s="30">
        <v>12.5</v>
      </c>
      <c r="Q12" s="30">
        <v>12.5</v>
      </c>
      <c r="R12" s="100">
        <f t="shared" ref="R12:R17" si="8">O12+P12+Q12</f>
        <v>37.5</v>
      </c>
      <c r="S12" s="30">
        <v>12.5</v>
      </c>
      <c r="T12" s="30">
        <v>12.5</v>
      </c>
      <c r="U12" s="30">
        <v>12.5</v>
      </c>
      <c r="V12" s="100">
        <f t="shared" ref="V12:V17" si="9">S12+T12+U12</f>
        <v>37.5</v>
      </c>
    </row>
    <row r="13" spans="1:22" ht="15" x14ac:dyDescent="0.2">
      <c r="A13" s="132" t="s">
        <v>315</v>
      </c>
      <c r="B13" s="2"/>
      <c r="C13" s="98"/>
      <c r="D13" s="98"/>
      <c r="E13" s="99"/>
      <c r="F13" s="30">
        <f t="shared" si="5"/>
        <v>0</v>
      </c>
      <c r="G13" s="30"/>
      <c r="H13" s="30"/>
      <c r="I13" s="30"/>
      <c r="J13" s="100">
        <f t="shared" si="6"/>
        <v>0</v>
      </c>
      <c r="K13" s="30"/>
      <c r="L13" s="30"/>
      <c r="M13" s="30"/>
      <c r="N13" s="100">
        <f t="shared" si="7"/>
        <v>0</v>
      </c>
      <c r="O13" s="30"/>
      <c r="P13" s="30"/>
      <c r="Q13" s="30"/>
      <c r="R13" s="100">
        <f t="shared" si="8"/>
        <v>0</v>
      </c>
      <c r="S13" s="30"/>
      <c r="T13" s="30"/>
      <c r="U13" s="30"/>
      <c r="V13" s="100">
        <f t="shared" si="9"/>
        <v>0</v>
      </c>
    </row>
    <row r="14" spans="1:22" ht="15" x14ac:dyDescent="0.2">
      <c r="A14" s="132" t="s">
        <v>316</v>
      </c>
      <c r="B14" s="2"/>
      <c r="C14" s="98"/>
      <c r="D14" s="98"/>
      <c r="E14" s="99"/>
      <c r="F14" s="30">
        <f t="shared" si="5"/>
        <v>0</v>
      </c>
      <c r="G14" s="30"/>
      <c r="H14" s="30"/>
      <c r="I14" s="30"/>
      <c r="J14" s="100">
        <f t="shared" si="6"/>
        <v>0</v>
      </c>
      <c r="K14" s="30"/>
      <c r="L14" s="30"/>
      <c r="M14" s="30"/>
      <c r="N14" s="100">
        <f t="shared" si="7"/>
        <v>0</v>
      </c>
      <c r="O14" s="30"/>
      <c r="P14" s="30"/>
      <c r="Q14" s="30"/>
      <c r="R14" s="100">
        <f t="shared" si="8"/>
        <v>0</v>
      </c>
      <c r="S14" s="30"/>
      <c r="T14" s="30"/>
      <c r="U14" s="30"/>
      <c r="V14" s="100">
        <f t="shared" si="9"/>
        <v>0</v>
      </c>
    </row>
    <row r="15" spans="1:22" ht="15" x14ac:dyDescent="0.2">
      <c r="A15" s="132" t="s">
        <v>317</v>
      </c>
      <c r="B15" s="2"/>
      <c r="C15" s="98"/>
      <c r="D15" s="98"/>
      <c r="E15" s="99"/>
      <c r="F15" s="30">
        <f t="shared" si="5"/>
        <v>0</v>
      </c>
      <c r="G15" s="30"/>
      <c r="H15" s="30"/>
      <c r="I15" s="30"/>
      <c r="J15" s="100">
        <f t="shared" si="6"/>
        <v>0</v>
      </c>
      <c r="K15" s="30"/>
      <c r="L15" s="30"/>
      <c r="M15" s="30"/>
      <c r="N15" s="100">
        <f t="shared" si="7"/>
        <v>0</v>
      </c>
      <c r="O15" s="30"/>
      <c r="P15" s="30"/>
      <c r="Q15" s="30"/>
      <c r="R15" s="100">
        <f t="shared" si="8"/>
        <v>0</v>
      </c>
      <c r="S15" s="30"/>
      <c r="T15" s="30"/>
      <c r="U15" s="30"/>
      <c r="V15" s="100">
        <f t="shared" si="9"/>
        <v>0</v>
      </c>
    </row>
    <row r="16" spans="1:22" ht="15" x14ac:dyDescent="0.2">
      <c r="A16" s="132" t="s">
        <v>318</v>
      </c>
      <c r="B16" s="2"/>
      <c r="C16" s="98"/>
      <c r="D16" s="98"/>
      <c r="E16" s="99"/>
      <c r="F16" s="30">
        <f t="shared" si="5"/>
        <v>0</v>
      </c>
      <c r="G16" s="30"/>
      <c r="H16" s="30"/>
      <c r="I16" s="30"/>
      <c r="J16" s="100">
        <f t="shared" si="6"/>
        <v>0</v>
      </c>
      <c r="K16" s="30"/>
      <c r="L16" s="30"/>
      <c r="M16" s="30"/>
      <c r="N16" s="100">
        <f t="shared" si="7"/>
        <v>0</v>
      </c>
      <c r="O16" s="30"/>
      <c r="P16" s="30"/>
      <c r="Q16" s="30"/>
      <c r="R16" s="100">
        <f t="shared" si="8"/>
        <v>0</v>
      </c>
      <c r="S16" s="30"/>
      <c r="T16" s="30"/>
      <c r="U16" s="30"/>
      <c r="V16" s="100">
        <f t="shared" si="9"/>
        <v>0</v>
      </c>
    </row>
    <row r="17" spans="1:22" ht="15" x14ac:dyDescent="0.2">
      <c r="A17" s="132" t="s">
        <v>36</v>
      </c>
      <c r="B17" s="2"/>
      <c r="C17" s="98"/>
      <c r="D17" s="98"/>
      <c r="E17" s="99"/>
      <c r="F17" s="30">
        <f t="shared" si="5"/>
        <v>0</v>
      </c>
      <c r="G17" s="30"/>
      <c r="H17" s="30"/>
      <c r="I17" s="30"/>
      <c r="J17" s="100">
        <f t="shared" si="6"/>
        <v>0</v>
      </c>
      <c r="K17" s="30"/>
      <c r="L17" s="30"/>
      <c r="M17" s="30"/>
      <c r="N17" s="100">
        <f t="shared" si="7"/>
        <v>0</v>
      </c>
      <c r="O17" s="30"/>
      <c r="P17" s="30"/>
      <c r="Q17" s="30"/>
      <c r="R17" s="100">
        <f t="shared" si="8"/>
        <v>0</v>
      </c>
      <c r="S17" s="30"/>
      <c r="T17" s="30"/>
      <c r="U17" s="30"/>
      <c r="V17" s="100">
        <f t="shared" si="9"/>
        <v>0</v>
      </c>
    </row>
    <row r="18" spans="1:22" s="41" customFormat="1" ht="20.25" customHeight="1" x14ac:dyDescent="0.3">
      <c r="A18" s="131" t="s">
        <v>226</v>
      </c>
      <c r="B18" s="209" t="s">
        <v>227</v>
      </c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</row>
    <row r="19" spans="1:22" ht="15" x14ac:dyDescent="0.2">
      <c r="A19" s="132" t="s">
        <v>324</v>
      </c>
      <c r="B19" s="2"/>
      <c r="C19" s="98"/>
      <c r="D19" s="98"/>
      <c r="E19" s="99"/>
      <c r="F19" s="30">
        <f t="shared" ref="F19:F24" si="10">G19+H19+I19+K19+L19+M19+O19+P19+Q19+S19+T19+U19</f>
        <v>0</v>
      </c>
      <c r="G19" s="30"/>
      <c r="H19" s="30"/>
      <c r="I19" s="30"/>
      <c r="J19" s="100">
        <f t="shared" ref="J19:J24" si="11">G19+H19+I19</f>
        <v>0</v>
      </c>
      <c r="K19" s="30"/>
      <c r="L19" s="30"/>
      <c r="M19" s="30"/>
      <c r="N19" s="100">
        <f t="shared" ref="N19:N24" si="12">K19+L19+M19</f>
        <v>0</v>
      </c>
      <c r="O19" s="30"/>
      <c r="P19" s="30"/>
      <c r="Q19" s="30"/>
      <c r="R19" s="100">
        <f t="shared" ref="R19:R24" si="13">O19+P19+Q19</f>
        <v>0</v>
      </c>
      <c r="S19" s="30"/>
      <c r="T19" s="30"/>
      <c r="U19" s="30"/>
      <c r="V19" s="100">
        <f t="shared" ref="V19:V24" si="14">S19+T19+U19</f>
        <v>0</v>
      </c>
    </row>
    <row r="20" spans="1:22" ht="15" x14ac:dyDescent="0.2">
      <c r="A20" s="132" t="s">
        <v>321</v>
      </c>
      <c r="B20" s="2"/>
      <c r="C20" s="98"/>
      <c r="D20" s="98"/>
      <c r="E20" s="99"/>
      <c r="F20" s="30">
        <f t="shared" si="10"/>
        <v>0</v>
      </c>
      <c r="G20" s="30"/>
      <c r="H20" s="30"/>
      <c r="I20" s="30"/>
      <c r="J20" s="100">
        <f t="shared" si="11"/>
        <v>0</v>
      </c>
      <c r="K20" s="30"/>
      <c r="L20" s="30"/>
      <c r="M20" s="30"/>
      <c r="N20" s="100">
        <f t="shared" si="12"/>
        <v>0</v>
      </c>
      <c r="O20" s="30"/>
      <c r="P20" s="30"/>
      <c r="Q20" s="30"/>
      <c r="R20" s="100">
        <f t="shared" si="13"/>
        <v>0</v>
      </c>
      <c r="S20" s="30"/>
      <c r="T20" s="30"/>
      <c r="U20" s="30"/>
      <c r="V20" s="100">
        <f t="shared" si="14"/>
        <v>0</v>
      </c>
    </row>
    <row r="21" spans="1:22" ht="15" x14ac:dyDescent="0.2">
      <c r="A21" s="132" t="s">
        <v>320</v>
      </c>
      <c r="B21" s="2"/>
      <c r="C21" s="98"/>
      <c r="D21" s="98"/>
      <c r="E21" s="99"/>
      <c r="F21" s="30">
        <f t="shared" si="10"/>
        <v>0</v>
      </c>
      <c r="G21" s="30"/>
      <c r="H21" s="30"/>
      <c r="I21" s="30"/>
      <c r="J21" s="100">
        <f t="shared" si="11"/>
        <v>0</v>
      </c>
      <c r="K21" s="30"/>
      <c r="L21" s="30"/>
      <c r="M21" s="30"/>
      <c r="N21" s="100">
        <f t="shared" si="12"/>
        <v>0</v>
      </c>
      <c r="O21" s="30"/>
      <c r="P21" s="30"/>
      <c r="Q21" s="30"/>
      <c r="R21" s="100">
        <f t="shared" si="13"/>
        <v>0</v>
      </c>
      <c r="S21" s="30"/>
      <c r="T21" s="30"/>
      <c r="U21" s="30"/>
      <c r="V21" s="100">
        <f t="shared" si="14"/>
        <v>0</v>
      </c>
    </row>
    <row r="22" spans="1:22" ht="15" x14ac:dyDescent="0.2">
      <c r="A22" s="132" t="s">
        <v>322</v>
      </c>
      <c r="B22" s="2"/>
      <c r="C22" s="98"/>
      <c r="D22" s="98"/>
      <c r="E22" s="99"/>
      <c r="F22" s="30">
        <f t="shared" si="10"/>
        <v>0</v>
      </c>
      <c r="G22" s="30"/>
      <c r="H22" s="30"/>
      <c r="I22" s="30"/>
      <c r="J22" s="100">
        <f t="shared" si="11"/>
        <v>0</v>
      </c>
      <c r="K22" s="30"/>
      <c r="L22" s="30"/>
      <c r="M22" s="30"/>
      <c r="N22" s="100">
        <f t="shared" si="12"/>
        <v>0</v>
      </c>
      <c r="O22" s="30"/>
      <c r="P22" s="30"/>
      <c r="Q22" s="30"/>
      <c r="R22" s="100">
        <f t="shared" si="13"/>
        <v>0</v>
      </c>
      <c r="S22" s="30"/>
      <c r="T22" s="30"/>
      <c r="U22" s="30"/>
      <c r="V22" s="100">
        <f t="shared" si="14"/>
        <v>0</v>
      </c>
    </row>
    <row r="23" spans="1:22" ht="15" x14ac:dyDescent="0.2">
      <c r="A23" s="132" t="s">
        <v>323</v>
      </c>
      <c r="B23" s="2"/>
      <c r="C23" s="98"/>
      <c r="D23" s="98"/>
      <c r="E23" s="99"/>
      <c r="F23" s="30">
        <f t="shared" si="10"/>
        <v>0</v>
      </c>
      <c r="G23" s="30"/>
      <c r="H23" s="30"/>
      <c r="I23" s="30"/>
      <c r="J23" s="100">
        <f t="shared" si="11"/>
        <v>0</v>
      </c>
      <c r="K23" s="30"/>
      <c r="L23" s="30"/>
      <c r="M23" s="30"/>
      <c r="N23" s="100">
        <f t="shared" si="12"/>
        <v>0</v>
      </c>
      <c r="O23" s="30"/>
      <c r="P23" s="30"/>
      <c r="Q23" s="30"/>
      <c r="R23" s="100">
        <f t="shared" si="13"/>
        <v>0</v>
      </c>
      <c r="S23" s="30"/>
      <c r="T23" s="30"/>
      <c r="U23" s="30"/>
      <c r="V23" s="100">
        <f t="shared" si="14"/>
        <v>0</v>
      </c>
    </row>
    <row r="24" spans="1:22" ht="15" x14ac:dyDescent="0.2">
      <c r="A24" s="132" t="s">
        <v>36</v>
      </c>
      <c r="B24" s="2"/>
      <c r="C24" s="98"/>
      <c r="D24" s="98"/>
      <c r="E24" s="99"/>
      <c r="F24" s="30">
        <f t="shared" si="10"/>
        <v>0</v>
      </c>
      <c r="G24" s="30"/>
      <c r="H24" s="30"/>
      <c r="I24" s="30"/>
      <c r="J24" s="100">
        <f t="shared" si="11"/>
        <v>0</v>
      </c>
      <c r="K24" s="30"/>
      <c r="L24" s="30"/>
      <c r="M24" s="30"/>
      <c r="N24" s="100">
        <f t="shared" si="12"/>
        <v>0</v>
      </c>
      <c r="O24" s="30"/>
      <c r="P24" s="30"/>
      <c r="Q24" s="30"/>
      <c r="R24" s="100">
        <f t="shared" si="13"/>
        <v>0</v>
      </c>
      <c r="S24" s="30"/>
      <c r="T24" s="30"/>
      <c r="U24" s="30"/>
      <c r="V24" s="100">
        <f t="shared" si="14"/>
        <v>0</v>
      </c>
    </row>
    <row r="28" spans="1:22" ht="18" customHeight="1" x14ac:dyDescent="0.25">
      <c r="B28" s="169" t="s">
        <v>238</v>
      </c>
      <c r="F28" s="195" t="s">
        <v>129</v>
      </c>
      <c r="G28" s="195"/>
      <c r="H28" s="84"/>
      <c r="I28" s="84"/>
      <c r="J28" s="19"/>
      <c r="K28" s="206" t="s">
        <v>278</v>
      </c>
      <c r="L28" s="206"/>
      <c r="M28" s="206"/>
      <c r="N28" s="206"/>
      <c r="O28" s="206"/>
      <c r="P28" s="206"/>
      <c r="Q28" s="206"/>
    </row>
    <row r="29" spans="1:22" ht="18" x14ac:dyDescent="0.2">
      <c r="B29" s="36"/>
      <c r="F29" s="36" t="s">
        <v>279</v>
      </c>
      <c r="G29" s="116"/>
      <c r="H29" s="36"/>
      <c r="I29" s="36"/>
      <c r="K29" s="133"/>
      <c r="L29" s="133"/>
      <c r="M29" s="133"/>
      <c r="N29" s="133"/>
      <c r="O29" s="133"/>
      <c r="P29" s="133"/>
      <c r="Q29" s="133"/>
    </row>
    <row r="30" spans="1:22" x14ac:dyDescent="0.2">
      <c r="K30" s="133"/>
      <c r="L30" s="133"/>
      <c r="M30" s="133"/>
      <c r="N30" s="133"/>
      <c r="O30" s="133"/>
      <c r="P30" s="133"/>
      <c r="Q30" s="133"/>
    </row>
    <row r="31" spans="1:22" x14ac:dyDescent="0.2">
      <c r="K31" s="133"/>
      <c r="L31" s="133"/>
      <c r="M31" s="133"/>
      <c r="N31" s="133"/>
      <c r="O31" s="133"/>
      <c r="P31" s="133"/>
      <c r="Q31" s="133"/>
    </row>
    <row r="32" spans="1:22" ht="18" customHeight="1" x14ac:dyDescent="0.25">
      <c r="B32" s="169" t="s">
        <v>239</v>
      </c>
      <c r="F32" s="195" t="s">
        <v>129</v>
      </c>
      <c r="G32" s="195"/>
      <c r="H32" s="84"/>
      <c r="I32" s="84"/>
      <c r="J32" s="19"/>
      <c r="K32" s="206" t="s">
        <v>278</v>
      </c>
      <c r="L32" s="206"/>
      <c r="M32" s="206"/>
      <c r="N32" s="206"/>
      <c r="O32" s="206"/>
      <c r="P32" s="206"/>
      <c r="Q32" s="133"/>
    </row>
    <row r="33" spans="2:11" ht="18" x14ac:dyDescent="0.2">
      <c r="B33" s="36"/>
      <c r="F33" s="36" t="s">
        <v>280</v>
      </c>
      <c r="G33" s="36"/>
      <c r="H33" s="36"/>
      <c r="K33" s="36"/>
    </row>
    <row r="34" spans="2:11" s="15" customFormat="1" ht="15" x14ac:dyDescent="0.2"/>
  </sheetData>
  <mergeCells count="18">
    <mergeCell ref="A1:T1"/>
    <mergeCell ref="F2:F3"/>
    <mergeCell ref="U1:V1"/>
    <mergeCell ref="B4:P4"/>
    <mergeCell ref="B11:P11"/>
    <mergeCell ref="Q4:V4"/>
    <mergeCell ref="Q11:V11"/>
    <mergeCell ref="D2:D3"/>
    <mergeCell ref="F28:G28"/>
    <mergeCell ref="F32:G32"/>
    <mergeCell ref="K28:Q28"/>
    <mergeCell ref="K32:P32"/>
    <mergeCell ref="A2:A3"/>
    <mergeCell ref="B2:B3"/>
    <mergeCell ref="C2:C3"/>
    <mergeCell ref="E2:E3"/>
    <mergeCell ref="B18:P18"/>
    <mergeCell ref="Q18:V18"/>
  </mergeCells>
  <printOptions horizontalCentered="1"/>
  <pageMargins left="0.19685039370078741" right="0.19685039370078741" top="0.78740157480314965" bottom="0.39370078740157483" header="0" footer="0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view="pageBreakPreview" topLeftCell="B1" zoomScale="75" zoomScaleNormal="100" zoomScaleSheetLayoutView="75" workbookViewId="0">
      <selection activeCell="P5" sqref="P5"/>
    </sheetView>
  </sheetViews>
  <sheetFormatPr defaultColWidth="9.140625" defaultRowHeight="14.25" x14ac:dyDescent="0.2"/>
  <cols>
    <col min="1" max="1" width="3.42578125" style="89" hidden="1" customWidth="1"/>
    <col min="2" max="2" width="68.85546875" style="89" customWidth="1"/>
    <col min="3" max="3" width="9.28515625" style="89" bestFit="1" customWidth="1"/>
    <col min="4" max="4" width="10.28515625" style="89" customWidth="1"/>
    <col min="5" max="5" width="13.7109375" style="89" customWidth="1"/>
    <col min="6" max="6" width="14.140625" style="89" customWidth="1"/>
    <col min="7" max="7" width="14" style="89" customWidth="1"/>
    <col min="8" max="11" width="12.140625" style="89" bestFit="1" customWidth="1"/>
    <col min="12" max="16384" width="9.140625" style="89"/>
  </cols>
  <sheetData>
    <row r="1" spans="2:11" ht="59.25" customHeight="1" x14ac:dyDescent="0.25">
      <c r="B1" s="215" t="s">
        <v>354</v>
      </c>
      <c r="C1" s="215"/>
      <c r="D1" s="215"/>
      <c r="E1" s="215"/>
      <c r="F1" s="215"/>
      <c r="G1" s="215"/>
      <c r="H1" s="215"/>
      <c r="I1" s="215"/>
      <c r="J1" s="215"/>
      <c r="K1" s="164" t="s">
        <v>236</v>
      </c>
    </row>
    <row r="2" spans="2:11" ht="15" customHeight="1" x14ac:dyDescent="0.2">
      <c r="B2" s="216" t="s">
        <v>94</v>
      </c>
      <c r="C2" s="217" t="s">
        <v>95</v>
      </c>
      <c r="D2" s="212" t="s">
        <v>283</v>
      </c>
      <c r="E2" s="208" t="s">
        <v>214</v>
      </c>
      <c r="F2" s="214" t="s">
        <v>215</v>
      </c>
      <c r="G2" s="208" t="s">
        <v>216</v>
      </c>
      <c r="H2" s="213" t="s">
        <v>232</v>
      </c>
      <c r="I2" s="213" t="s">
        <v>8</v>
      </c>
      <c r="J2" s="213" t="s">
        <v>12</v>
      </c>
      <c r="K2" s="213" t="s">
        <v>16</v>
      </c>
    </row>
    <row r="3" spans="2:11" ht="49.5" customHeight="1" x14ac:dyDescent="0.2">
      <c r="B3" s="216"/>
      <c r="C3" s="217"/>
      <c r="D3" s="212"/>
      <c r="E3" s="208"/>
      <c r="F3" s="214"/>
      <c r="G3" s="208"/>
      <c r="H3" s="213"/>
      <c r="I3" s="213"/>
      <c r="J3" s="213"/>
      <c r="K3" s="213"/>
    </row>
    <row r="4" spans="2:11" ht="15" x14ac:dyDescent="0.2">
      <c r="B4" s="216"/>
      <c r="C4" s="217"/>
      <c r="D4" s="212"/>
      <c r="E4" s="208"/>
      <c r="F4" s="214"/>
      <c r="G4" s="208"/>
      <c r="H4" s="93" t="s">
        <v>17</v>
      </c>
      <c r="I4" s="93" t="s">
        <v>17</v>
      </c>
      <c r="J4" s="93" t="s">
        <v>17</v>
      </c>
      <c r="K4" s="93" t="s">
        <v>17</v>
      </c>
    </row>
    <row r="5" spans="2:11" ht="15.75" x14ac:dyDescent="0.2">
      <c r="B5" s="43" t="s">
        <v>96</v>
      </c>
      <c r="C5" s="5"/>
      <c r="D5" s="5"/>
      <c r="E5" s="5"/>
      <c r="F5" s="5"/>
      <c r="G5" s="5"/>
      <c r="H5" s="5"/>
      <c r="I5" s="5"/>
      <c r="J5" s="5"/>
      <c r="K5" s="5"/>
    </row>
    <row r="6" spans="2:11" ht="45" x14ac:dyDescent="0.25">
      <c r="B6" s="42" t="s">
        <v>194</v>
      </c>
      <c r="C6" s="45" t="s">
        <v>132</v>
      </c>
      <c r="D6" s="134">
        <f>'Таблиця 2.1'!C89*20%</f>
        <v>0</v>
      </c>
      <c r="E6" s="134">
        <f>'Таблиця 2.1'!D89*20%</f>
        <v>18.840000000000011</v>
      </c>
      <c r="F6" s="134">
        <f>'Таблиця 2.1'!E89*20%</f>
        <v>16.910799999999995</v>
      </c>
      <c r="G6" s="135">
        <f>H6+I6+J6+K6</f>
        <v>-7.8927999999999878</v>
      </c>
      <c r="H6" s="134">
        <f>'Таблиця 2.1'!J89*20%</f>
        <v>-8.6531999999999982</v>
      </c>
      <c r="I6" s="134">
        <f>'Таблиця 2.1'!O89*20%</f>
        <v>5.1068000000000042</v>
      </c>
      <c r="J6" s="134">
        <f>'Таблиця 2.1'!S89*20%</f>
        <v>-2.3931999999999962</v>
      </c>
      <c r="K6" s="134">
        <f>'Таблиця 2.1'!W89*20%</f>
        <v>-1.9531999999999983</v>
      </c>
    </row>
    <row r="7" spans="2:11" ht="30" x14ac:dyDescent="0.25">
      <c r="B7" s="42" t="s">
        <v>97</v>
      </c>
      <c r="C7" s="45" t="s">
        <v>134</v>
      </c>
      <c r="D7" s="45"/>
      <c r="E7" s="46"/>
      <c r="F7" s="136">
        <f>E13</f>
        <v>75.360000000000042</v>
      </c>
      <c r="G7" s="136">
        <f>F13</f>
        <v>143.00320000000002</v>
      </c>
      <c r="H7" s="136">
        <f>F13</f>
        <v>143.00320000000002</v>
      </c>
      <c r="I7" s="136">
        <f>H13</f>
        <v>108.39040000000003</v>
      </c>
      <c r="J7" s="136">
        <f>I13</f>
        <v>128.81760000000006</v>
      </c>
      <c r="K7" s="136">
        <f>J13</f>
        <v>119.24480000000007</v>
      </c>
    </row>
    <row r="8" spans="2:11" ht="15" x14ac:dyDescent="0.25">
      <c r="B8" s="42" t="s">
        <v>98</v>
      </c>
      <c r="C8" s="45" t="s">
        <v>240</v>
      </c>
      <c r="D8" s="134">
        <f>D9</f>
        <v>0</v>
      </c>
      <c r="E8" s="134">
        <f>E9</f>
        <v>0</v>
      </c>
      <c r="F8" s="134">
        <f t="shared" ref="F8:K8" si="0">F9</f>
        <v>0</v>
      </c>
      <c r="G8" s="135">
        <f t="shared" ref="G8:G13" si="1">H8+I8+J8+K8</f>
        <v>0</v>
      </c>
      <c r="H8" s="134">
        <f t="shared" si="0"/>
        <v>0</v>
      </c>
      <c r="I8" s="134">
        <f t="shared" si="0"/>
        <v>0</v>
      </c>
      <c r="J8" s="134">
        <f t="shared" si="0"/>
        <v>0</v>
      </c>
      <c r="K8" s="134">
        <f t="shared" si="0"/>
        <v>0</v>
      </c>
    </row>
    <row r="9" spans="2:11" ht="15" x14ac:dyDescent="0.25">
      <c r="B9" s="42" t="s">
        <v>99</v>
      </c>
      <c r="C9" s="45" t="s">
        <v>241</v>
      </c>
      <c r="D9" s="45"/>
      <c r="E9" s="46"/>
      <c r="F9" s="46"/>
      <c r="G9" s="135">
        <f t="shared" si="1"/>
        <v>0</v>
      </c>
      <c r="H9" s="46"/>
      <c r="I9" s="46"/>
      <c r="J9" s="46"/>
      <c r="K9" s="46"/>
    </row>
    <row r="10" spans="2:11" ht="15" x14ac:dyDescent="0.25">
      <c r="B10" s="42" t="s">
        <v>100</v>
      </c>
      <c r="C10" s="45" t="s">
        <v>136</v>
      </c>
      <c r="D10" s="45"/>
      <c r="E10" s="47"/>
      <c r="F10" s="47"/>
      <c r="G10" s="135">
        <f t="shared" si="1"/>
        <v>0</v>
      </c>
      <c r="H10" s="47"/>
      <c r="I10" s="47"/>
      <c r="J10" s="47"/>
      <c r="K10" s="47"/>
    </row>
    <row r="11" spans="2:11" ht="18" x14ac:dyDescent="0.25">
      <c r="B11" s="42" t="s">
        <v>260</v>
      </c>
      <c r="C11" s="45" t="s">
        <v>137</v>
      </c>
      <c r="D11" s="45"/>
      <c r="E11" s="10"/>
      <c r="F11" s="10"/>
      <c r="G11" s="135">
        <f t="shared" si="1"/>
        <v>0</v>
      </c>
      <c r="H11" s="10"/>
      <c r="I11" s="10"/>
      <c r="J11" s="10"/>
      <c r="K11" s="10"/>
    </row>
    <row r="12" spans="2:11" ht="15" x14ac:dyDescent="0.25">
      <c r="B12" s="42" t="s">
        <v>261</v>
      </c>
      <c r="C12" s="45" t="s">
        <v>195</v>
      </c>
      <c r="D12" s="45"/>
      <c r="E12" s="46"/>
      <c r="F12" s="46"/>
      <c r="G12" s="135">
        <f t="shared" si="1"/>
        <v>0</v>
      </c>
      <c r="H12" s="46"/>
      <c r="I12" s="46"/>
      <c r="J12" s="46"/>
      <c r="K12" s="46"/>
    </row>
    <row r="13" spans="2:11" ht="30" x14ac:dyDescent="0.25">
      <c r="B13" s="42" t="s">
        <v>101</v>
      </c>
      <c r="C13" s="45" t="s">
        <v>196</v>
      </c>
      <c r="D13" s="136">
        <f>'Таблиця 2.1'!C89-'Таблиця 2.4'!D6+'Таблиця 2.4'!D7-'Таблиця 2.4'!D8-'Таблиця 2.4'!D10-'Таблиця 2.4'!D11-'Таблиця 2.4'!D12</f>
        <v>0</v>
      </c>
      <c r="E13" s="136">
        <f>'Таблиця 2.1'!D89-'Таблиця 2.4'!E6+'Таблиця 2.4'!E7-'Таблиця 2.4'!E8-'Таблиця 2.4'!E10-'Таблиця 2.4'!E11-'Таблиця 2.4'!E12</f>
        <v>75.360000000000042</v>
      </c>
      <c r="F13" s="136">
        <f>'Таблиця 2.1'!E89-'Таблиця 2.4'!F6+'Таблиця 2.4'!F7-'Таблиця 2.4'!F8-'Таблиця 2.4'!F10-'Таблиця 2.4'!F11-'Таблиця 2.4'!F12</f>
        <v>143.00320000000002</v>
      </c>
      <c r="G13" s="135">
        <f t="shared" si="1"/>
        <v>467.88480000000021</v>
      </c>
      <c r="H13" s="136">
        <f>'Таблиця 2.1'!J89-'Таблиця 2.4'!H6+'Таблиця 2.4'!H7-'Таблиця 2.4'!H8-'Таблиця 2.4'!H10-'Таблиця 2.4'!H11-'Таблиця 2.4'!H12</f>
        <v>108.39040000000003</v>
      </c>
      <c r="I13" s="136">
        <f>'Таблиця 2.1'!O89-'Таблиця 2.4'!I6+'Таблиця 2.4'!I7-'Таблиця 2.4'!I8-'Таблиця 2.4'!I10-'Таблиця 2.4'!I11-'Таблиця 2.4'!I12</f>
        <v>128.81760000000006</v>
      </c>
      <c r="J13" s="136">
        <f>'Таблиця 2.1'!S89-'Таблиця 2.4'!J6+'Таблиця 2.4'!J7-'Таблиця 2.4'!J8-'Таблиця 2.4'!J10-'Таблиця 2.4'!J11-'Таблиця 2.4'!J12</f>
        <v>119.24480000000007</v>
      </c>
      <c r="K13" s="136">
        <f>'Таблиця 2.1'!W89-'Таблиця 2.4'!K6+'Таблиця 2.4'!K7-'Таблиця 2.4'!K8-'Таблиця 2.4'!K10-'Таблиця 2.4'!K11-'Таблиця 2.4'!K12</f>
        <v>111.43200000000007</v>
      </c>
    </row>
    <row r="14" spans="2:11" ht="6.75" customHeight="1" x14ac:dyDescent="0.2">
      <c r="B14" s="34"/>
      <c r="C14" s="87"/>
      <c r="D14" s="87"/>
      <c r="E14" s="48"/>
      <c r="F14" s="48"/>
      <c r="G14" s="47"/>
      <c r="H14" s="47"/>
      <c r="I14" s="47"/>
      <c r="J14" s="47"/>
      <c r="K14" s="49"/>
    </row>
    <row r="15" spans="2:11" ht="15.75" x14ac:dyDescent="0.2">
      <c r="B15" s="44" t="s">
        <v>102</v>
      </c>
      <c r="C15" s="44"/>
      <c r="D15" s="44"/>
      <c r="E15" s="44"/>
      <c r="F15" s="44"/>
      <c r="G15" s="44"/>
      <c r="H15" s="44"/>
      <c r="I15" s="44"/>
      <c r="J15" s="44"/>
      <c r="K15" s="49"/>
    </row>
    <row r="16" spans="2:11" ht="18" customHeight="1" x14ac:dyDescent="0.2">
      <c r="B16" s="216" t="s">
        <v>94</v>
      </c>
      <c r="C16" s="217" t="s">
        <v>95</v>
      </c>
      <c r="D16" s="212" t="s">
        <v>283</v>
      </c>
      <c r="E16" s="208" t="s">
        <v>214</v>
      </c>
      <c r="F16" s="214" t="s">
        <v>215</v>
      </c>
      <c r="G16" s="208" t="s">
        <v>216</v>
      </c>
      <c r="H16" s="213" t="s">
        <v>232</v>
      </c>
      <c r="I16" s="213" t="s">
        <v>8</v>
      </c>
      <c r="J16" s="213" t="s">
        <v>12</v>
      </c>
      <c r="K16" s="213" t="s">
        <v>16</v>
      </c>
    </row>
    <row r="17" spans="2:11" ht="29.25" customHeight="1" x14ac:dyDescent="0.2">
      <c r="B17" s="216"/>
      <c r="C17" s="217"/>
      <c r="D17" s="212"/>
      <c r="E17" s="208"/>
      <c r="F17" s="214"/>
      <c r="G17" s="208"/>
      <c r="H17" s="213"/>
      <c r="I17" s="213"/>
      <c r="J17" s="213"/>
      <c r="K17" s="213"/>
    </row>
    <row r="18" spans="2:11" ht="15" x14ac:dyDescent="0.2">
      <c r="B18" s="216"/>
      <c r="C18" s="217"/>
      <c r="D18" s="212"/>
      <c r="E18" s="208"/>
      <c r="F18" s="214"/>
      <c r="G18" s="208"/>
      <c r="H18" s="93" t="s">
        <v>17</v>
      </c>
      <c r="I18" s="93" t="s">
        <v>17</v>
      </c>
      <c r="J18" s="93" t="s">
        <v>17</v>
      </c>
      <c r="K18" s="93" t="s">
        <v>17</v>
      </c>
    </row>
    <row r="19" spans="2:11" ht="31.5" x14ac:dyDescent="0.25">
      <c r="B19" s="44" t="s">
        <v>103</v>
      </c>
      <c r="C19" s="16" t="s">
        <v>138</v>
      </c>
      <c r="D19" s="134">
        <f>D20+D21+D22+D23+D24+D25+D26+D27</f>
        <v>0</v>
      </c>
      <c r="E19" s="134">
        <f>E20+E21+E22+E23+E24+E25+E26+E27</f>
        <v>19.440000000000001</v>
      </c>
      <c r="F19" s="134">
        <f>F20+F21+F22+F23+F24+F25+F26+F27</f>
        <v>19.749600000000001</v>
      </c>
      <c r="G19" s="135">
        <f t="shared" ref="G19:G41" si="2">H19+I19+J19+K19</f>
        <v>21.686399999999999</v>
      </c>
      <c r="H19" s="134">
        <f>H20+H21+H22+H23+H24+H25+H26+H27</f>
        <v>5.4215999999999998</v>
      </c>
      <c r="I19" s="134">
        <f>I20+I21+I22+I23+I24+I25+I26+I27</f>
        <v>5.4215999999999998</v>
      </c>
      <c r="J19" s="134">
        <f>J20+J21+J22+J23+J24+J25+J26+J27</f>
        <v>5.4215999999999998</v>
      </c>
      <c r="K19" s="134">
        <f>K20+K21+K22+K23+K24+K25+K26+K27</f>
        <v>5.4215999999999998</v>
      </c>
    </row>
    <row r="20" spans="2:11" ht="15.75" x14ac:dyDescent="0.25">
      <c r="B20" s="42" t="s">
        <v>104</v>
      </c>
      <c r="C20" s="50" t="s">
        <v>242</v>
      </c>
      <c r="D20" s="136">
        <f>'Таблиця 2.1'!C88</f>
        <v>0</v>
      </c>
      <c r="E20" s="136">
        <f>'Таблиця 2.1'!D88</f>
        <v>0</v>
      </c>
      <c r="F20" s="136">
        <f>'Таблиця 2.1'!E88</f>
        <v>0</v>
      </c>
      <c r="G20" s="135">
        <f t="shared" si="2"/>
        <v>0</v>
      </c>
      <c r="H20" s="136">
        <f>'Таблиця 2.1'!J88</f>
        <v>0</v>
      </c>
      <c r="I20" s="136">
        <f>'Таблиця 2.1'!O88*20%</f>
        <v>0</v>
      </c>
      <c r="J20" s="136">
        <f>'Таблиця 2.1'!S88*20%</f>
        <v>0</v>
      </c>
      <c r="K20" s="136">
        <f>'Таблиця 2.1'!W88*20%</f>
        <v>0</v>
      </c>
    </row>
    <row r="21" spans="2:11" ht="30" x14ac:dyDescent="0.25">
      <c r="B21" s="42" t="s">
        <v>105</v>
      </c>
      <c r="C21" s="50" t="s">
        <v>243</v>
      </c>
      <c r="D21" s="50"/>
      <c r="E21" s="51"/>
      <c r="F21" s="51"/>
      <c r="G21" s="135">
        <f t="shared" si="2"/>
        <v>0</v>
      </c>
      <c r="H21" s="52"/>
      <c r="I21" s="52"/>
      <c r="J21" s="52"/>
      <c r="K21" s="52"/>
    </row>
    <row r="22" spans="2:11" ht="30" x14ac:dyDescent="0.25">
      <c r="B22" s="42" t="s">
        <v>106</v>
      </c>
      <c r="C22" s="50" t="s">
        <v>244</v>
      </c>
      <c r="D22" s="50"/>
      <c r="E22" s="51"/>
      <c r="F22" s="51"/>
      <c r="G22" s="135">
        <f t="shared" si="2"/>
        <v>0</v>
      </c>
      <c r="H22" s="52"/>
      <c r="I22" s="52"/>
      <c r="J22" s="52"/>
      <c r="K22" s="52"/>
    </row>
    <row r="23" spans="2:11" ht="15" x14ac:dyDescent="0.25">
      <c r="B23" s="42" t="s">
        <v>107</v>
      </c>
      <c r="C23" s="50" t="s">
        <v>245</v>
      </c>
      <c r="D23" s="50"/>
      <c r="E23" s="53"/>
      <c r="F23" s="53"/>
      <c r="G23" s="135">
        <f t="shared" si="2"/>
        <v>0</v>
      </c>
      <c r="H23" s="53"/>
      <c r="I23" s="53"/>
      <c r="J23" s="53"/>
      <c r="K23" s="53"/>
    </row>
    <row r="24" spans="2:11" ht="15" x14ac:dyDescent="0.25">
      <c r="B24" s="42" t="s">
        <v>108</v>
      </c>
      <c r="C24" s="50" t="s">
        <v>246</v>
      </c>
      <c r="D24" s="50"/>
      <c r="E24" s="51"/>
      <c r="F24" s="51"/>
      <c r="G24" s="135">
        <f t="shared" si="2"/>
        <v>0</v>
      </c>
      <c r="H24" s="52"/>
      <c r="I24" s="52"/>
      <c r="J24" s="52"/>
      <c r="K24" s="52"/>
    </row>
    <row r="25" spans="2:11" ht="15" x14ac:dyDescent="0.25">
      <c r="B25" s="42" t="s">
        <v>109</v>
      </c>
      <c r="C25" s="50" t="s">
        <v>247</v>
      </c>
      <c r="D25" s="50"/>
      <c r="E25" s="51"/>
      <c r="F25" s="51"/>
      <c r="G25" s="135">
        <f t="shared" si="2"/>
        <v>0</v>
      </c>
      <c r="H25" s="52"/>
      <c r="I25" s="52"/>
      <c r="J25" s="52"/>
      <c r="K25" s="52"/>
    </row>
    <row r="26" spans="2:11" ht="15.75" x14ac:dyDescent="0.25">
      <c r="B26" s="42" t="s">
        <v>112</v>
      </c>
      <c r="C26" s="50" t="s">
        <v>248</v>
      </c>
      <c r="D26" s="136">
        <f>'Таблиця 2.1'!C33*40%</f>
        <v>0</v>
      </c>
      <c r="E26" s="136">
        <f>'Таблиця 2.1'!D33*40%</f>
        <v>19.440000000000001</v>
      </c>
      <c r="F26" s="136">
        <f>'Таблиця 2.1'!E33*40%</f>
        <v>19.749600000000001</v>
      </c>
      <c r="G26" s="135">
        <f t="shared" si="2"/>
        <v>21.686399999999999</v>
      </c>
      <c r="H26" s="136">
        <f>'Таблиця 2.1'!J33*40%</f>
        <v>5.4215999999999998</v>
      </c>
      <c r="I26" s="136">
        <f>'Таблиця 2.1'!O33*40%</f>
        <v>5.4215999999999998</v>
      </c>
      <c r="J26" s="136">
        <f>'Таблиця 2.1'!S33*40%</f>
        <v>5.4215999999999998</v>
      </c>
      <c r="K26" s="136">
        <f>'Таблиця 2.1'!W33*40%</f>
        <v>5.4215999999999998</v>
      </c>
    </row>
    <row r="27" spans="2:11" ht="15" x14ac:dyDescent="0.25">
      <c r="B27" s="42" t="s">
        <v>110</v>
      </c>
      <c r="C27" s="50" t="s">
        <v>249</v>
      </c>
      <c r="D27" s="50"/>
      <c r="E27" s="51"/>
      <c r="F27" s="51"/>
      <c r="G27" s="135">
        <f t="shared" si="2"/>
        <v>0</v>
      </c>
      <c r="H27" s="52"/>
      <c r="I27" s="52"/>
      <c r="J27" s="52"/>
      <c r="K27" s="52"/>
    </row>
    <row r="28" spans="2:11" ht="31.5" x14ac:dyDescent="0.25">
      <c r="B28" s="44" t="s">
        <v>111</v>
      </c>
      <c r="C28" s="16" t="s">
        <v>250</v>
      </c>
      <c r="D28" s="134">
        <f>D29+D30+D31+D32</f>
        <v>0</v>
      </c>
      <c r="E28" s="134">
        <f>E29+E30+E31+E32</f>
        <v>29.16</v>
      </c>
      <c r="F28" s="134">
        <f>F29+F30+F31+F32</f>
        <v>29.624400000000001</v>
      </c>
      <c r="G28" s="135">
        <f t="shared" si="2"/>
        <v>32.529599999999995</v>
      </c>
      <c r="H28" s="134">
        <f>H29+H30+H31+H32</f>
        <v>8.1323999999999987</v>
      </c>
      <c r="I28" s="134">
        <f t="shared" ref="I28:K28" si="3">I29+I30+I31+I32</f>
        <v>8.1323999999999987</v>
      </c>
      <c r="J28" s="134">
        <f t="shared" si="3"/>
        <v>8.1323999999999987</v>
      </c>
      <c r="K28" s="134">
        <f t="shared" si="3"/>
        <v>8.1323999999999987</v>
      </c>
    </row>
    <row r="29" spans="2:11" ht="15.75" x14ac:dyDescent="0.25">
      <c r="B29" s="42" t="s">
        <v>112</v>
      </c>
      <c r="C29" s="50" t="s">
        <v>251</v>
      </c>
      <c r="D29" s="136">
        <f>'Таблиця 2.1'!C33*60%</f>
        <v>0</v>
      </c>
      <c r="E29" s="136">
        <f>'Таблиця 2.1'!D33*60%</f>
        <v>29.16</v>
      </c>
      <c r="F29" s="136">
        <f>'Таблиця 2.1'!E33*60%</f>
        <v>29.624400000000001</v>
      </c>
      <c r="G29" s="135">
        <f t="shared" si="2"/>
        <v>32.529599999999995</v>
      </c>
      <c r="H29" s="136">
        <f>'Таблиця 2.1'!J33*60%</f>
        <v>8.1323999999999987</v>
      </c>
      <c r="I29" s="136">
        <f>'Таблиця 2.1'!O33*60%</f>
        <v>8.1323999999999987</v>
      </c>
      <c r="J29" s="136">
        <f>'Таблиця 2.1'!S33*60%</f>
        <v>8.1323999999999987</v>
      </c>
      <c r="K29" s="136">
        <f>'Таблиця 2.1'!W33*60%</f>
        <v>8.1323999999999987</v>
      </c>
    </row>
    <row r="30" spans="2:11" ht="15" x14ac:dyDescent="0.25">
      <c r="B30" s="42" t="s">
        <v>113</v>
      </c>
      <c r="C30" s="50" t="s">
        <v>252</v>
      </c>
      <c r="D30" s="50"/>
      <c r="E30" s="51"/>
      <c r="F30" s="51"/>
      <c r="G30" s="135">
        <f t="shared" si="2"/>
        <v>0</v>
      </c>
      <c r="H30" s="51"/>
      <c r="I30" s="51"/>
      <c r="J30" s="51"/>
      <c r="K30" s="51"/>
    </row>
    <row r="31" spans="2:11" ht="15" x14ac:dyDescent="0.25">
      <c r="B31" s="42" t="s">
        <v>114</v>
      </c>
      <c r="C31" s="50" t="s">
        <v>253</v>
      </c>
      <c r="D31" s="50"/>
      <c r="E31" s="51"/>
      <c r="F31" s="51"/>
      <c r="G31" s="135">
        <f t="shared" si="2"/>
        <v>0</v>
      </c>
      <c r="H31" s="51"/>
      <c r="I31" s="51"/>
      <c r="J31" s="51"/>
      <c r="K31" s="51"/>
    </row>
    <row r="32" spans="2:11" ht="31.5" x14ac:dyDescent="0.25">
      <c r="B32" s="43" t="s">
        <v>264</v>
      </c>
      <c r="C32" s="50" t="s">
        <v>254</v>
      </c>
      <c r="D32" s="136">
        <f>D33+D34</f>
        <v>0</v>
      </c>
      <c r="E32" s="136">
        <f>E33+E34</f>
        <v>0</v>
      </c>
      <c r="F32" s="136">
        <f t="shared" ref="F32:K32" si="4">F33+F34</f>
        <v>0</v>
      </c>
      <c r="G32" s="135">
        <f t="shared" si="2"/>
        <v>0</v>
      </c>
      <c r="H32" s="136">
        <f t="shared" si="4"/>
        <v>0</v>
      </c>
      <c r="I32" s="136">
        <f t="shared" si="4"/>
        <v>0</v>
      </c>
      <c r="J32" s="136">
        <f t="shared" si="4"/>
        <v>0</v>
      </c>
      <c r="K32" s="136">
        <f t="shared" si="4"/>
        <v>0</v>
      </c>
    </row>
    <row r="33" spans="2:11" ht="45" x14ac:dyDescent="0.25">
      <c r="B33" s="42" t="s">
        <v>194</v>
      </c>
      <c r="C33" s="50" t="s">
        <v>266</v>
      </c>
      <c r="D33" s="50"/>
      <c r="E33" s="51"/>
      <c r="F33" s="51"/>
      <c r="G33" s="135">
        <f t="shared" si="2"/>
        <v>0</v>
      </c>
      <c r="H33" s="51"/>
      <c r="I33" s="51"/>
      <c r="J33" s="51"/>
      <c r="K33" s="51"/>
    </row>
    <row r="34" spans="2:11" ht="15" x14ac:dyDescent="0.25">
      <c r="B34" s="42" t="s">
        <v>262</v>
      </c>
      <c r="C34" s="50" t="s">
        <v>267</v>
      </c>
      <c r="D34" s="50"/>
      <c r="E34" s="51"/>
      <c r="F34" s="51"/>
      <c r="G34" s="135">
        <f t="shared" si="2"/>
        <v>0</v>
      </c>
      <c r="H34" s="51"/>
      <c r="I34" s="51"/>
      <c r="J34" s="51"/>
      <c r="K34" s="51"/>
    </row>
    <row r="35" spans="2:11" ht="31.5" x14ac:dyDescent="0.25">
      <c r="B35" s="43" t="s">
        <v>115</v>
      </c>
      <c r="C35" s="16" t="s">
        <v>255</v>
      </c>
      <c r="D35" s="134">
        <f>D36+D37</f>
        <v>0</v>
      </c>
      <c r="E35" s="134">
        <f>E36+E37</f>
        <v>59.4</v>
      </c>
      <c r="F35" s="134">
        <f t="shared" ref="F35:K35" si="5">F36+F37</f>
        <v>60.346000000000004</v>
      </c>
      <c r="G35" s="135">
        <f t="shared" si="2"/>
        <v>66.26400000000001</v>
      </c>
      <c r="H35" s="134">
        <f t="shared" si="5"/>
        <v>16.566000000000003</v>
      </c>
      <c r="I35" s="134">
        <f t="shared" si="5"/>
        <v>16.566000000000003</v>
      </c>
      <c r="J35" s="134">
        <f t="shared" si="5"/>
        <v>16.566000000000003</v>
      </c>
      <c r="K35" s="134">
        <f t="shared" si="5"/>
        <v>16.566000000000003</v>
      </c>
    </row>
    <row r="36" spans="2:11" ht="30" x14ac:dyDescent="0.25">
      <c r="B36" s="42" t="s">
        <v>116</v>
      </c>
      <c r="C36" s="50" t="s">
        <v>256</v>
      </c>
      <c r="D36" s="136">
        <f>'Таблиця 2.1'!C39</f>
        <v>0</v>
      </c>
      <c r="E36" s="136">
        <f>'Таблиця 2.1'!D39</f>
        <v>59.4</v>
      </c>
      <c r="F36" s="136">
        <f>'Таблиця 2.1'!E39</f>
        <v>60.346000000000004</v>
      </c>
      <c r="G36" s="135">
        <f t="shared" si="2"/>
        <v>66.26400000000001</v>
      </c>
      <c r="H36" s="136">
        <f>'Таблиця 2.1'!J39</f>
        <v>16.566000000000003</v>
      </c>
      <c r="I36" s="136">
        <f>'Таблиця 2.1'!O39</f>
        <v>16.566000000000003</v>
      </c>
      <c r="J36" s="136">
        <f>'Таблиця 2.1'!S39</f>
        <v>16.566000000000003</v>
      </c>
      <c r="K36" s="136">
        <f>'Таблиця 2.1'!W39</f>
        <v>16.566000000000003</v>
      </c>
    </row>
    <row r="37" spans="2:11" ht="15" x14ac:dyDescent="0.25">
      <c r="B37" s="42" t="s">
        <v>262</v>
      </c>
      <c r="C37" s="50" t="s">
        <v>257</v>
      </c>
      <c r="D37" s="50"/>
      <c r="E37" s="51"/>
      <c r="F37" s="51"/>
      <c r="G37" s="135">
        <f t="shared" si="2"/>
        <v>0</v>
      </c>
      <c r="H37" s="51"/>
      <c r="I37" s="51"/>
      <c r="J37" s="51"/>
      <c r="K37" s="51"/>
    </row>
    <row r="38" spans="2:11" ht="15.75" x14ac:dyDescent="0.25">
      <c r="B38" s="44" t="s">
        <v>117</v>
      </c>
      <c r="C38" s="16" t="s">
        <v>258</v>
      </c>
      <c r="D38" s="134">
        <f>D39+D40</f>
        <v>0</v>
      </c>
      <c r="E38" s="134">
        <f>E39+E40</f>
        <v>0</v>
      </c>
      <c r="F38" s="134">
        <f t="shared" ref="F38:K38" si="6">F39+F40</f>
        <v>0</v>
      </c>
      <c r="G38" s="135">
        <f t="shared" si="2"/>
        <v>0</v>
      </c>
      <c r="H38" s="134">
        <f t="shared" si="6"/>
        <v>0</v>
      </c>
      <c r="I38" s="134">
        <f t="shared" si="6"/>
        <v>0</v>
      </c>
      <c r="J38" s="134">
        <f t="shared" si="6"/>
        <v>0</v>
      </c>
      <c r="K38" s="134">
        <f t="shared" si="6"/>
        <v>0</v>
      </c>
    </row>
    <row r="39" spans="2:11" ht="45" x14ac:dyDescent="0.25">
      <c r="B39" s="42" t="s">
        <v>118</v>
      </c>
      <c r="C39" s="50" t="s">
        <v>268</v>
      </c>
      <c r="D39" s="50"/>
      <c r="E39" s="51"/>
      <c r="F39" s="51"/>
      <c r="G39" s="135">
        <f t="shared" si="2"/>
        <v>0</v>
      </c>
      <c r="H39" s="51"/>
      <c r="I39" s="51"/>
      <c r="J39" s="51"/>
      <c r="K39" s="51"/>
    </row>
    <row r="40" spans="2:11" ht="15" x14ac:dyDescent="0.25">
      <c r="B40" s="42" t="s">
        <v>263</v>
      </c>
      <c r="C40" s="50" t="s">
        <v>269</v>
      </c>
      <c r="D40" s="50"/>
      <c r="E40" s="51"/>
      <c r="F40" s="51"/>
      <c r="G40" s="135">
        <f t="shared" si="2"/>
        <v>0</v>
      </c>
      <c r="H40" s="51"/>
      <c r="I40" s="51"/>
      <c r="J40" s="51"/>
      <c r="K40" s="51"/>
    </row>
    <row r="41" spans="2:11" ht="15.75" x14ac:dyDescent="0.25">
      <c r="B41" s="44" t="s">
        <v>119</v>
      </c>
      <c r="C41" s="16" t="s">
        <v>265</v>
      </c>
      <c r="D41" s="134">
        <f>D19+D28+D35+D38</f>
        <v>0</v>
      </c>
      <c r="E41" s="134">
        <f>E19+E28+E35+E38</f>
        <v>108</v>
      </c>
      <c r="F41" s="134">
        <f>F19+F28+F35+F38</f>
        <v>109.72</v>
      </c>
      <c r="G41" s="135">
        <f t="shared" si="2"/>
        <v>120.48</v>
      </c>
      <c r="H41" s="134">
        <f>H19+H28+H35+H38</f>
        <v>30.12</v>
      </c>
      <c r="I41" s="134">
        <f>I19+I28+I35+I38</f>
        <v>30.12</v>
      </c>
      <c r="J41" s="134">
        <f>J19+J28+J35+J38</f>
        <v>30.12</v>
      </c>
      <c r="K41" s="134">
        <f>K19+K28+K35+K38</f>
        <v>30.12</v>
      </c>
    </row>
    <row r="42" spans="2:11" ht="42.6" customHeight="1" x14ac:dyDescent="0.2">
      <c r="B42" s="6"/>
      <c r="C42" s="7"/>
      <c r="D42" s="7"/>
      <c r="E42" s="8"/>
      <c r="F42" s="8"/>
      <c r="G42" s="9"/>
      <c r="H42" s="9"/>
      <c r="I42" s="9"/>
      <c r="J42" s="9"/>
      <c r="K42" s="4"/>
    </row>
    <row r="43" spans="2:11" ht="18" customHeight="1" x14ac:dyDescent="0.25">
      <c r="B43" s="170" t="s">
        <v>238</v>
      </c>
      <c r="C43" s="116"/>
      <c r="D43" s="116"/>
      <c r="E43" s="195" t="s">
        <v>129</v>
      </c>
      <c r="F43" s="195"/>
      <c r="H43" s="19"/>
      <c r="I43" s="194" t="s">
        <v>278</v>
      </c>
      <c r="J43" s="194"/>
      <c r="K43" s="194"/>
    </row>
    <row r="44" spans="2:11" ht="18" x14ac:dyDescent="0.2">
      <c r="B44" s="54"/>
      <c r="C44" s="116"/>
      <c r="D44" s="116"/>
      <c r="E44" s="35" t="s">
        <v>281</v>
      </c>
      <c r="F44" s="116"/>
    </row>
    <row r="45" spans="2:11" x14ac:dyDescent="0.2">
      <c r="B45" s="137"/>
    </row>
    <row r="46" spans="2:11" x14ac:dyDescent="0.2">
      <c r="B46" s="137"/>
    </row>
    <row r="47" spans="2:11" ht="18" customHeight="1" x14ac:dyDescent="0.25">
      <c r="B47" s="170" t="s">
        <v>239</v>
      </c>
      <c r="C47" s="116"/>
      <c r="D47" s="116"/>
      <c r="E47" s="195" t="s">
        <v>129</v>
      </c>
      <c r="F47" s="195"/>
      <c r="H47" s="19"/>
      <c r="I47" s="194" t="s">
        <v>278</v>
      </c>
      <c r="J47" s="194"/>
      <c r="K47" s="194"/>
    </row>
    <row r="48" spans="2:11" ht="18" x14ac:dyDescent="0.2">
      <c r="B48" s="36"/>
      <c r="C48" s="18"/>
      <c r="D48" s="18"/>
      <c r="E48" s="35" t="s">
        <v>280</v>
      </c>
      <c r="F48" s="116"/>
      <c r="H48" s="35"/>
      <c r="I48" s="35"/>
      <c r="J48" s="35"/>
      <c r="K48" s="35"/>
    </row>
  </sheetData>
  <mergeCells count="25">
    <mergeCell ref="B1:J1"/>
    <mergeCell ref="E43:F43"/>
    <mergeCell ref="I43:K43"/>
    <mergeCell ref="K2:K3"/>
    <mergeCell ref="I47:K47"/>
    <mergeCell ref="E47:F47"/>
    <mergeCell ref="H2:H3"/>
    <mergeCell ref="I2:I3"/>
    <mergeCell ref="J2:J3"/>
    <mergeCell ref="B16:B18"/>
    <mergeCell ref="C16:C18"/>
    <mergeCell ref="B2:B4"/>
    <mergeCell ref="C2:C4"/>
    <mergeCell ref="E2:E4"/>
    <mergeCell ref="F2:F4"/>
    <mergeCell ref="G2:G4"/>
    <mergeCell ref="D2:D4"/>
    <mergeCell ref="D16:D18"/>
    <mergeCell ref="I16:I17"/>
    <mergeCell ref="J16:J17"/>
    <mergeCell ref="K16:K17"/>
    <mergeCell ref="E16:E18"/>
    <mergeCell ref="F16:F18"/>
    <mergeCell ref="G16:G18"/>
    <mergeCell ref="H16:H17"/>
  </mergeCells>
  <printOptions horizontalCentered="1"/>
  <pageMargins left="0.39370078740157483" right="0.39370078740157483" top="0.78740157480314965" bottom="0.39370078740157483" header="0" footer="0"/>
  <pageSetup paperSize="9" scale="77" fitToHeight="0" orientation="landscape" r:id="rId1"/>
  <rowBreaks count="1" manualBreakCount="1">
    <brk id="27" max="21" man="1"/>
  </rowBreaks>
  <ignoredErrors>
    <ignoredError sqref="C6:C13 C34:C37 C19:C22 C40:C41 C28:C33 C38:C39" numberStoredAsText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view="pageBreakPreview" zoomScale="60" zoomScaleNormal="75" workbookViewId="0">
      <selection activeCell="E7" sqref="E7"/>
    </sheetView>
  </sheetViews>
  <sheetFormatPr defaultColWidth="9.140625" defaultRowHeight="14.25" x14ac:dyDescent="0.2"/>
  <cols>
    <col min="1" max="1" width="23.28515625" style="89" customWidth="1"/>
    <col min="2" max="2" width="9.140625" style="89"/>
    <col min="3" max="3" width="10.140625" style="89" customWidth="1"/>
    <col min="4" max="4" width="11.85546875" style="89" customWidth="1"/>
    <col min="5" max="5" width="12.28515625" style="89" customWidth="1"/>
    <col min="6" max="6" width="13.28515625" style="89" customWidth="1"/>
    <col min="7" max="7" width="11.140625" style="89" customWidth="1"/>
    <col min="8" max="8" width="10" style="89" customWidth="1"/>
    <col min="9" max="9" width="11.5703125" style="89" customWidth="1"/>
    <col min="10" max="10" width="10.85546875" style="89" customWidth="1"/>
    <col min="11" max="11" width="11.5703125" style="89" customWidth="1"/>
    <col min="12" max="12" width="10.28515625" style="89" customWidth="1"/>
    <col min="13" max="13" width="10.42578125" style="89" customWidth="1"/>
    <col min="14" max="14" width="11.7109375" style="89" customWidth="1"/>
    <col min="15" max="15" width="9.140625" style="89"/>
    <col min="16" max="16" width="10.7109375" style="89" customWidth="1"/>
    <col min="17" max="17" width="13.85546875" style="89" customWidth="1"/>
    <col min="18" max="18" width="12" style="89" customWidth="1"/>
    <col min="19" max="19" width="10.85546875" style="89" customWidth="1"/>
    <col min="20" max="20" width="12.7109375" style="89" customWidth="1"/>
    <col min="21" max="21" width="10.28515625" style="89" customWidth="1"/>
    <col min="22" max="22" width="12.140625" style="89" customWidth="1"/>
    <col min="23" max="26" width="8.5703125" style="89" customWidth="1"/>
    <col min="27" max="16384" width="9.140625" style="89"/>
  </cols>
  <sheetData>
    <row r="1" spans="1:22" ht="75" customHeight="1" x14ac:dyDescent="0.25">
      <c r="A1" s="218" t="s">
        <v>363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85" t="s">
        <v>236</v>
      </c>
    </row>
    <row r="2" spans="1:22" ht="98.25" customHeight="1" x14ac:dyDescent="0.2">
      <c r="A2" s="221" t="s">
        <v>94</v>
      </c>
      <c r="B2" s="219" t="s">
        <v>120</v>
      </c>
      <c r="C2" s="196" t="s">
        <v>283</v>
      </c>
      <c r="D2" s="208" t="s">
        <v>214</v>
      </c>
      <c r="E2" s="214" t="s">
        <v>215</v>
      </c>
      <c r="F2" s="208" t="s">
        <v>216</v>
      </c>
      <c r="G2" s="90" t="s">
        <v>2</v>
      </c>
      <c r="H2" s="91" t="s">
        <v>3</v>
      </c>
      <c r="I2" s="90" t="s">
        <v>4</v>
      </c>
      <c r="J2" s="92" t="s">
        <v>232</v>
      </c>
      <c r="K2" s="90" t="s">
        <v>5</v>
      </c>
      <c r="L2" s="91" t="s">
        <v>6</v>
      </c>
      <c r="M2" s="90" t="s">
        <v>7</v>
      </c>
      <c r="N2" s="92" t="s">
        <v>8</v>
      </c>
      <c r="O2" s="90" t="s">
        <v>9</v>
      </c>
      <c r="P2" s="90" t="s">
        <v>10</v>
      </c>
      <c r="Q2" s="90" t="s">
        <v>11</v>
      </c>
      <c r="R2" s="92" t="s">
        <v>12</v>
      </c>
      <c r="S2" s="90" t="s">
        <v>13</v>
      </c>
      <c r="T2" s="90" t="s">
        <v>14</v>
      </c>
      <c r="U2" s="90" t="s">
        <v>15</v>
      </c>
      <c r="V2" s="92" t="s">
        <v>16</v>
      </c>
    </row>
    <row r="3" spans="1:22" ht="51.75" customHeight="1" x14ac:dyDescent="0.2">
      <c r="A3" s="221"/>
      <c r="B3" s="219"/>
      <c r="C3" s="196"/>
      <c r="D3" s="208"/>
      <c r="E3" s="214"/>
      <c r="F3" s="208"/>
      <c r="G3" s="90" t="s">
        <v>17</v>
      </c>
      <c r="H3" s="90" t="s">
        <v>17</v>
      </c>
      <c r="I3" s="90" t="s">
        <v>17</v>
      </c>
      <c r="J3" s="93" t="s">
        <v>17</v>
      </c>
      <c r="K3" s="90" t="s">
        <v>17</v>
      </c>
      <c r="L3" s="90" t="s">
        <v>17</v>
      </c>
      <c r="M3" s="90" t="s">
        <v>17</v>
      </c>
      <c r="N3" s="93" t="s">
        <v>17</v>
      </c>
      <c r="O3" s="90" t="s">
        <v>17</v>
      </c>
      <c r="P3" s="90" t="s">
        <v>17</v>
      </c>
      <c r="Q3" s="90" t="s">
        <v>17</v>
      </c>
      <c r="R3" s="93" t="s">
        <v>17</v>
      </c>
      <c r="S3" s="90" t="s">
        <v>17</v>
      </c>
      <c r="T3" s="90" t="s">
        <v>17</v>
      </c>
      <c r="U3" s="90" t="s">
        <v>17</v>
      </c>
      <c r="V3" s="93" t="s">
        <v>17</v>
      </c>
    </row>
    <row r="4" spans="1:22" ht="54" x14ac:dyDescent="0.25">
      <c r="A4" s="21" t="s">
        <v>121</v>
      </c>
      <c r="B4" s="16">
        <v>5000</v>
      </c>
      <c r="C4" s="138">
        <f t="shared" ref="C4:I4" si="0">C5+C6+C7+C8+C9+C10+C11</f>
        <v>0</v>
      </c>
      <c r="D4" s="138">
        <f t="shared" si="0"/>
        <v>25.6</v>
      </c>
      <c r="E4" s="138">
        <f t="shared" si="0"/>
        <v>0.6</v>
      </c>
      <c r="F4" s="139">
        <f>F5+F6+F7+F8+F9+F10+F11</f>
        <v>0</v>
      </c>
      <c r="G4" s="138">
        <f t="shared" si="0"/>
        <v>0</v>
      </c>
      <c r="H4" s="138">
        <f t="shared" si="0"/>
        <v>0</v>
      </c>
      <c r="I4" s="138">
        <f t="shared" si="0"/>
        <v>0</v>
      </c>
      <c r="J4" s="140">
        <f t="shared" ref="J4:J11" si="1">G4+H4+I4</f>
        <v>0</v>
      </c>
      <c r="K4" s="138">
        <f t="shared" ref="K4" si="2">K5+K6+K7+K8+K9+K10+K11</f>
        <v>0</v>
      </c>
      <c r="L4" s="138">
        <f t="shared" ref="L4" si="3">L5+L6+L7+L8+L9+L10+L11</f>
        <v>0</v>
      </c>
      <c r="M4" s="138">
        <f t="shared" ref="M4" si="4">M5+M6+M7+M8+M9+M10+M11</f>
        <v>0</v>
      </c>
      <c r="N4" s="140">
        <f t="shared" ref="N4:N11" si="5">K4+L4+M4</f>
        <v>0</v>
      </c>
      <c r="O4" s="138">
        <f t="shared" ref="O4" si="6">O5+O6+O7+O8+O9+O10+O11</f>
        <v>0</v>
      </c>
      <c r="P4" s="138">
        <f t="shared" ref="P4" si="7">P5+P6+P7+P8+P9+P10+P11</f>
        <v>0</v>
      </c>
      <c r="Q4" s="138">
        <f t="shared" ref="Q4" si="8">Q5+Q6+Q7+Q8+Q9+Q10+Q11</f>
        <v>0</v>
      </c>
      <c r="R4" s="140">
        <f t="shared" ref="R4:R11" si="9">O4+P4+Q4</f>
        <v>0</v>
      </c>
      <c r="S4" s="138">
        <f t="shared" ref="S4" si="10">S5+S6+S7+S8+S9+S10+S11</f>
        <v>0</v>
      </c>
      <c r="T4" s="138">
        <f t="shared" ref="T4" si="11">T5+T6+T7+T8+T9+T10+T11</f>
        <v>0</v>
      </c>
      <c r="U4" s="138">
        <f t="shared" ref="U4" si="12">U5+U6+U7+U8+U9+U10+U11</f>
        <v>0</v>
      </c>
      <c r="V4" s="140">
        <f t="shared" ref="V4:V11" si="13">S4+T4+U4</f>
        <v>0</v>
      </c>
    </row>
    <row r="5" spans="1:22" ht="36" x14ac:dyDescent="0.25">
      <c r="A5" s="22" t="s">
        <v>122</v>
      </c>
      <c r="B5" s="16">
        <v>5010</v>
      </c>
      <c r="C5" s="16"/>
      <c r="D5" s="17"/>
      <c r="E5" s="17"/>
      <c r="F5" s="139">
        <f t="shared" ref="F5:F10" si="14">J5+N5+R5+V5</f>
        <v>0</v>
      </c>
      <c r="G5" s="29"/>
      <c r="H5" s="29"/>
      <c r="I5" s="29"/>
      <c r="J5" s="140">
        <f t="shared" si="1"/>
        <v>0</v>
      </c>
      <c r="K5" s="29"/>
      <c r="L5" s="29"/>
      <c r="M5" s="29"/>
      <c r="N5" s="140">
        <f t="shared" si="5"/>
        <v>0</v>
      </c>
      <c r="O5" s="29"/>
      <c r="P5" s="29"/>
      <c r="Q5" s="29"/>
      <c r="R5" s="140">
        <f t="shared" si="9"/>
        <v>0</v>
      </c>
      <c r="S5" s="29"/>
      <c r="T5" s="29"/>
      <c r="U5" s="29"/>
      <c r="V5" s="140">
        <f t="shared" si="13"/>
        <v>0</v>
      </c>
    </row>
    <row r="6" spans="1:22" ht="56.25" customHeight="1" x14ac:dyDescent="0.25">
      <c r="A6" s="22" t="s">
        <v>123</v>
      </c>
      <c r="B6" s="16">
        <v>5020</v>
      </c>
      <c r="C6" s="16"/>
      <c r="D6" s="17">
        <v>25.6</v>
      </c>
      <c r="E6" s="17">
        <v>0.6</v>
      </c>
      <c r="F6" s="139">
        <f t="shared" si="14"/>
        <v>0</v>
      </c>
      <c r="G6" s="17"/>
      <c r="H6" s="17"/>
      <c r="I6" s="17"/>
      <c r="J6" s="140">
        <f t="shared" si="1"/>
        <v>0</v>
      </c>
      <c r="K6" s="17"/>
      <c r="L6" s="17"/>
      <c r="M6" s="17"/>
      <c r="N6" s="140">
        <f t="shared" si="5"/>
        <v>0</v>
      </c>
      <c r="O6" s="17"/>
      <c r="P6" s="17"/>
      <c r="Q6" s="17"/>
      <c r="R6" s="140">
        <f t="shared" si="9"/>
        <v>0</v>
      </c>
      <c r="S6" s="17"/>
      <c r="T6" s="17"/>
      <c r="U6" s="17"/>
      <c r="V6" s="140">
        <f t="shared" si="13"/>
        <v>0</v>
      </c>
    </row>
    <row r="7" spans="1:22" ht="108" x14ac:dyDescent="0.25">
      <c r="A7" s="22" t="s">
        <v>124</v>
      </c>
      <c r="B7" s="16">
        <v>5030</v>
      </c>
      <c r="C7" s="16"/>
      <c r="D7" s="17"/>
      <c r="E7" s="17"/>
      <c r="F7" s="139">
        <f t="shared" si="14"/>
        <v>0</v>
      </c>
      <c r="G7" s="17"/>
      <c r="H7" s="17"/>
      <c r="I7" s="17"/>
      <c r="J7" s="140">
        <f t="shared" si="1"/>
        <v>0</v>
      </c>
      <c r="K7" s="17"/>
      <c r="L7" s="17"/>
      <c r="M7" s="17"/>
      <c r="N7" s="140">
        <f t="shared" si="5"/>
        <v>0</v>
      </c>
      <c r="O7" s="17"/>
      <c r="P7" s="17"/>
      <c r="Q7" s="17"/>
      <c r="R7" s="140">
        <f t="shared" si="9"/>
        <v>0</v>
      </c>
      <c r="S7" s="17"/>
      <c r="T7" s="17"/>
      <c r="U7" s="17"/>
      <c r="V7" s="140">
        <f t="shared" si="13"/>
        <v>0</v>
      </c>
    </row>
    <row r="8" spans="1:22" ht="72" x14ac:dyDescent="0.25">
      <c r="A8" s="22" t="s">
        <v>125</v>
      </c>
      <c r="B8" s="16" t="s">
        <v>271</v>
      </c>
      <c r="C8" s="16"/>
      <c r="D8" s="17"/>
      <c r="E8" s="17"/>
      <c r="F8" s="139">
        <f t="shared" si="14"/>
        <v>0</v>
      </c>
      <c r="G8" s="17"/>
      <c r="H8" s="17"/>
      <c r="I8" s="17"/>
      <c r="J8" s="140">
        <f t="shared" si="1"/>
        <v>0</v>
      </c>
      <c r="K8" s="17"/>
      <c r="L8" s="17"/>
      <c r="M8" s="17"/>
      <c r="N8" s="140">
        <f t="shared" si="5"/>
        <v>0</v>
      </c>
      <c r="O8" s="17"/>
      <c r="P8" s="17"/>
      <c r="Q8" s="17"/>
      <c r="R8" s="140">
        <f t="shared" si="9"/>
        <v>0</v>
      </c>
      <c r="S8" s="17"/>
      <c r="T8" s="17"/>
      <c r="U8" s="17"/>
      <c r="V8" s="140">
        <f t="shared" si="13"/>
        <v>0</v>
      </c>
    </row>
    <row r="9" spans="1:22" ht="126" x14ac:dyDescent="0.25">
      <c r="A9" s="22" t="s">
        <v>126</v>
      </c>
      <c r="B9" s="16" t="s">
        <v>270</v>
      </c>
      <c r="C9" s="16"/>
      <c r="D9" s="17"/>
      <c r="E9" s="17"/>
      <c r="F9" s="139">
        <f t="shared" si="14"/>
        <v>0</v>
      </c>
      <c r="G9" s="17"/>
      <c r="H9" s="17"/>
      <c r="I9" s="17"/>
      <c r="J9" s="140">
        <f t="shared" si="1"/>
        <v>0</v>
      </c>
      <c r="K9" s="17"/>
      <c r="L9" s="17"/>
      <c r="M9" s="17"/>
      <c r="N9" s="140">
        <f t="shared" si="5"/>
        <v>0</v>
      </c>
      <c r="O9" s="17"/>
      <c r="P9" s="17"/>
      <c r="Q9" s="17"/>
      <c r="R9" s="140">
        <f t="shared" si="9"/>
        <v>0</v>
      </c>
      <c r="S9" s="17"/>
      <c r="T9" s="17"/>
      <c r="U9" s="17"/>
      <c r="V9" s="140">
        <f t="shared" si="13"/>
        <v>0</v>
      </c>
    </row>
    <row r="10" spans="1:22" ht="72" x14ac:dyDescent="0.25">
      <c r="A10" s="22" t="s">
        <v>127</v>
      </c>
      <c r="B10" s="16">
        <v>5060</v>
      </c>
      <c r="C10" s="16"/>
      <c r="D10" s="17"/>
      <c r="E10" s="17"/>
      <c r="F10" s="139">
        <f t="shared" si="14"/>
        <v>0</v>
      </c>
      <c r="G10" s="17"/>
      <c r="H10" s="17"/>
      <c r="I10" s="17"/>
      <c r="J10" s="140">
        <f t="shared" si="1"/>
        <v>0</v>
      </c>
      <c r="K10" s="17"/>
      <c r="L10" s="17"/>
      <c r="M10" s="17"/>
      <c r="N10" s="140">
        <f t="shared" si="5"/>
        <v>0</v>
      </c>
      <c r="O10" s="17"/>
      <c r="P10" s="17"/>
      <c r="Q10" s="17"/>
      <c r="R10" s="140">
        <f t="shared" si="9"/>
        <v>0</v>
      </c>
      <c r="S10" s="17"/>
      <c r="T10" s="17"/>
      <c r="U10" s="17"/>
      <c r="V10" s="140">
        <f t="shared" si="13"/>
        <v>0</v>
      </c>
    </row>
    <row r="11" spans="1:22" ht="36" x14ac:dyDescent="0.25">
      <c r="A11" s="22" t="s">
        <v>128</v>
      </c>
      <c r="B11" s="16">
        <v>5070</v>
      </c>
      <c r="C11" s="16"/>
      <c r="D11" s="17"/>
      <c r="E11" s="17"/>
      <c r="F11" s="139">
        <f>J11+N11+R11+V11</f>
        <v>0</v>
      </c>
      <c r="G11" s="17"/>
      <c r="H11" s="17"/>
      <c r="I11" s="17"/>
      <c r="J11" s="140">
        <f t="shared" si="1"/>
        <v>0</v>
      </c>
      <c r="K11" s="17"/>
      <c r="L11" s="17"/>
      <c r="M11" s="17"/>
      <c r="N11" s="140">
        <f t="shared" si="5"/>
        <v>0</v>
      </c>
      <c r="O11" s="17"/>
      <c r="P11" s="17"/>
      <c r="Q11" s="17"/>
      <c r="R11" s="140">
        <f t="shared" si="9"/>
        <v>0</v>
      </c>
      <c r="S11" s="17"/>
      <c r="T11" s="17"/>
      <c r="U11" s="17"/>
      <c r="V11" s="140">
        <f t="shared" si="13"/>
        <v>0</v>
      </c>
    </row>
    <row r="13" spans="1:22" ht="39.6" customHeight="1" x14ac:dyDescent="0.2"/>
    <row r="14" spans="1:22" ht="18" customHeight="1" x14ac:dyDescent="0.25">
      <c r="A14" s="220" t="s">
        <v>238</v>
      </c>
      <c r="B14" s="220"/>
      <c r="C14" s="88"/>
      <c r="D14" s="116"/>
      <c r="E14" s="195" t="s">
        <v>129</v>
      </c>
      <c r="F14" s="195"/>
      <c r="H14" s="194" t="s">
        <v>278</v>
      </c>
      <c r="I14" s="194"/>
      <c r="J14" s="194"/>
      <c r="K14" s="194"/>
    </row>
    <row r="15" spans="1:22" ht="18" x14ac:dyDescent="0.2">
      <c r="A15" s="141"/>
      <c r="B15" s="55"/>
      <c r="C15" s="55"/>
      <c r="D15" s="116"/>
      <c r="E15" s="35" t="s">
        <v>281</v>
      </c>
      <c r="F15" s="116"/>
      <c r="J15" s="35"/>
    </row>
    <row r="16" spans="1:22" x14ac:dyDescent="0.2">
      <c r="A16" s="141"/>
      <c r="B16" s="141"/>
      <c r="C16" s="141"/>
    </row>
    <row r="17" spans="1:11" x14ac:dyDescent="0.2">
      <c r="A17" s="141"/>
      <c r="B17" s="141"/>
      <c r="C17" s="141"/>
    </row>
    <row r="18" spans="1:11" ht="18" customHeight="1" x14ac:dyDescent="0.25">
      <c r="A18" s="220" t="s">
        <v>239</v>
      </c>
      <c r="B18" s="220"/>
      <c r="C18" s="88"/>
      <c r="D18" s="116"/>
      <c r="E18" s="195" t="s">
        <v>129</v>
      </c>
      <c r="F18" s="195"/>
      <c r="H18" s="194" t="s">
        <v>278</v>
      </c>
      <c r="I18" s="194"/>
      <c r="J18" s="194"/>
      <c r="K18" s="194"/>
    </row>
    <row r="19" spans="1:11" ht="18" x14ac:dyDescent="0.2">
      <c r="A19" s="141"/>
      <c r="B19" s="55"/>
      <c r="C19" s="55"/>
      <c r="D19" s="18"/>
      <c r="E19" s="35" t="s">
        <v>279</v>
      </c>
      <c r="F19" s="116"/>
      <c r="H19" s="35"/>
      <c r="I19" s="35"/>
      <c r="J19" s="35"/>
    </row>
  </sheetData>
  <mergeCells count="13">
    <mergeCell ref="H18:K18"/>
    <mergeCell ref="E18:F18"/>
    <mergeCell ref="H14:K14"/>
    <mergeCell ref="B2:B3"/>
    <mergeCell ref="A14:B14"/>
    <mergeCell ref="A18:B18"/>
    <mergeCell ref="C2:C3"/>
    <mergeCell ref="A2:A3"/>
    <mergeCell ref="A1:U1"/>
    <mergeCell ref="D2:D3"/>
    <mergeCell ref="E14:F14"/>
    <mergeCell ref="E2:E3"/>
    <mergeCell ref="F2:F3"/>
  </mergeCells>
  <printOptions horizontalCentered="1"/>
  <pageMargins left="0.39370078740157483" right="0.39370078740157483" top="0.78740157480314965" bottom="0.39370078740157483" header="0" footer="0"/>
  <pageSetup paperSize="9" scale="53" fitToHeight="0" orientation="landscape" r:id="rId1"/>
  <ignoredErrors>
    <ignoredError sqref="B8:B9" numberStoredAsText="1"/>
    <ignoredError sqref="E4 G4 H4 I4 K4 L4 M4 O4 P4 Q4 S4 T4 U4 C4:D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view="pageBreakPreview" zoomScale="90" zoomScaleNormal="100" zoomScaleSheetLayoutView="90" workbookViewId="0">
      <selection sqref="A1:N1"/>
    </sheetView>
  </sheetViews>
  <sheetFormatPr defaultColWidth="9.140625" defaultRowHeight="14.25" x14ac:dyDescent="0.2"/>
  <cols>
    <col min="1" max="1" width="9.140625" style="89"/>
    <col min="2" max="2" width="23.85546875" style="89" customWidth="1"/>
    <col min="3" max="3" width="9.28515625" style="89" bestFit="1" customWidth="1"/>
    <col min="4" max="5" width="12.28515625" style="89" customWidth="1"/>
    <col min="6" max="6" width="13.140625" style="89" bestFit="1" customWidth="1"/>
    <col min="7" max="7" width="15.7109375" style="89" customWidth="1"/>
    <col min="8" max="8" width="13.140625" style="89" bestFit="1" customWidth="1"/>
    <col min="9" max="12" width="13.140625" style="89" customWidth="1"/>
    <col min="13" max="13" width="14.42578125" style="89" customWidth="1"/>
    <col min="14" max="14" width="18.140625" style="89" customWidth="1"/>
    <col min="15" max="16384" width="9.140625" style="89"/>
  </cols>
  <sheetData>
    <row r="1" spans="1:14" ht="72.75" customHeight="1" x14ac:dyDescent="0.2">
      <c r="A1" s="224" t="s">
        <v>357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4" ht="45" customHeight="1" x14ac:dyDescent="0.2">
      <c r="A2" s="219" t="s">
        <v>94</v>
      </c>
      <c r="B2" s="219"/>
      <c r="C2" s="219" t="s">
        <v>120</v>
      </c>
      <c r="D2" s="217" t="s">
        <v>130</v>
      </c>
      <c r="E2" s="196" t="s">
        <v>283</v>
      </c>
      <c r="F2" s="208" t="s">
        <v>235</v>
      </c>
      <c r="G2" s="214" t="s">
        <v>233</v>
      </c>
      <c r="H2" s="208" t="s">
        <v>234</v>
      </c>
      <c r="I2" s="92" t="s">
        <v>232</v>
      </c>
      <c r="J2" s="142" t="s">
        <v>8</v>
      </c>
      <c r="K2" s="142" t="s">
        <v>12</v>
      </c>
      <c r="L2" s="142" t="s">
        <v>16</v>
      </c>
      <c r="M2" s="226" t="s">
        <v>131</v>
      </c>
      <c r="N2" s="226"/>
    </row>
    <row r="3" spans="1:14" ht="16.5" customHeight="1" x14ac:dyDescent="0.2">
      <c r="A3" s="219"/>
      <c r="B3" s="219"/>
      <c r="C3" s="219"/>
      <c r="D3" s="217"/>
      <c r="E3" s="196"/>
      <c r="F3" s="208"/>
      <c r="G3" s="214"/>
      <c r="H3" s="208"/>
      <c r="I3" s="93" t="s">
        <v>17</v>
      </c>
      <c r="J3" s="93" t="s">
        <v>17</v>
      </c>
      <c r="K3" s="93" t="s">
        <v>17</v>
      </c>
      <c r="L3" s="93" t="s">
        <v>17</v>
      </c>
      <c r="M3" s="226"/>
      <c r="N3" s="226"/>
    </row>
    <row r="4" spans="1:14" ht="68.25" customHeight="1" x14ac:dyDescent="0.25">
      <c r="A4" s="217" t="s">
        <v>274</v>
      </c>
      <c r="B4" s="217"/>
      <c r="C4" s="45">
        <v>6010</v>
      </c>
      <c r="D4" s="45" t="s">
        <v>133</v>
      </c>
      <c r="E4" s="136" t="str">
        <f>IFERROR('Таблиця 2.7'!C14/'Таблиця 2.7'!C11*100,"−")</f>
        <v>−</v>
      </c>
      <c r="F4" s="136">
        <f>IFERROR('Таблиця 2.7'!D14/'Таблиця 2.7'!D11*100,"−")</f>
        <v>10.13775290572536</v>
      </c>
      <c r="G4" s="136">
        <f>IFERROR('Таблиця 2.7'!E14/'Таблиця 2.7'!E11*100,"−")</f>
        <v>9.5444181058810216</v>
      </c>
      <c r="H4" s="136">
        <f>IFERROR('Таблиця 2.7'!F14/'Таблиця 2.7'!F11*100,"−")</f>
        <v>-4.4391451068616608</v>
      </c>
      <c r="I4" s="136">
        <f>IFERROR('Таблиця 2.7'!G14/'Таблиця 2.7'!G11*100,"−")</f>
        <v>-20.60285714285714</v>
      </c>
      <c r="J4" s="136">
        <f>IFERROR('Таблиця 2.7'!H14/'Таблиця 2.7'!H11*100,"−")</f>
        <v>12.159047619047628</v>
      </c>
      <c r="K4" s="136">
        <f>IFERROR('Таблиця 2.7'!I14/'Таблиця 2.7'!I11*100,"−")</f>
        <v>-5.3182222222222126</v>
      </c>
      <c r="L4" s="136">
        <f>IFERROR('Таблиця 2.7'!J14/'Таблиця 2.7'!J11*100,"−")</f>
        <v>-3.9063999999999965</v>
      </c>
      <c r="M4" s="219" t="s">
        <v>197</v>
      </c>
      <c r="N4" s="219"/>
    </row>
    <row r="5" spans="1:14" ht="66.75" customHeight="1" x14ac:dyDescent="0.25">
      <c r="A5" s="217" t="s">
        <v>272</v>
      </c>
      <c r="B5" s="217"/>
      <c r="C5" s="45">
        <v>6020</v>
      </c>
      <c r="D5" s="45" t="s">
        <v>133</v>
      </c>
      <c r="E5" s="136" t="str">
        <f>IFERROR('Таблиця 2.7'!C15/'Таблиця 2.7'!C8*100,"−")</f>
        <v>−</v>
      </c>
      <c r="F5" s="136" t="str">
        <f>IFERROR('Таблиця 2.7'!D15/'Таблиця 2.7'!D8*100,"−")</f>
        <v>−</v>
      </c>
      <c r="G5" s="136" t="str">
        <f>IFERROR('Таблиця 2.7'!E15/'Таблиця 2.7'!E8*100,"−")</f>
        <v>−</v>
      </c>
      <c r="H5" s="136" t="str">
        <f>IFERROR('Таблиця 2.7'!F15/'Таблиця 2.7'!F8*100,"−")</f>
        <v>−</v>
      </c>
      <c r="I5" s="136" t="str">
        <f>IFERROR('Таблиця 2.7'!G15/'Таблиця 2.7'!G8*100,"−")</f>
        <v>−</v>
      </c>
      <c r="J5" s="136" t="str">
        <f>IFERROR('Таблиця 2.7'!H15/'Таблиця 2.7'!H8*100,"−")</f>
        <v>−</v>
      </c>
      <c r="K5" s="136" t="str">
        <f>IFERROR('Таблиця 2.7'!I15/'Таблиця 2.7'!I8*100,"−")</f>
        <v>−</v>
      </c>
      <c r="L5" s="136" t="str">
        <f>IFERROR('Таблиця 2.7'!J15/'Таблиця 2.7'!J8*100,"−")</f>
        <v>−</v>
      </c>
      <c r="M5" s="219" t="s">
        <v>135</v>
      </c>
      <c r="N5" s="219"/>
    </row>
    <row r="6" spans="1:14" ht="65.25" customHeight="1" x14ac:dyDescent="0.25">
      <c r="A6" s="217" t="s">
        <v>273</v>
      </c>
      <c r="B6" s="217"/>
      <c r="C6" s="45">
        <v>6030</v>
      </c>
      <c r="D6" s="45" t="s">
        <v>133</v>
      </c>
      <c r="E6" s="136" t="str">
        <f>IFERROR('Таблиця 2.7'!C15/'Таблиця 2.7'!C9*100,"−")</f>
        <v>−</v>
      </c>
      <c r="F6" s="136" t="str">
        <f>IFERROR('Таблиця 2.7'!D15/'Таблиця 2.7'!D9*100,"−")</f>
        <v>−</v>
      </c>
      <c r="G6" s="136" t="str">
        <f>IFERROR('Таблиця 2.7'!E15/'Таблиця 2.7'!E9*100,"−")</f>
        <v>−</v>
      </c>
      <c r="H6" s="136" t="str">
        <f>IFERROR('Таблиця 2.7'!F15/'Таблиця 2.7'!F9*100,"−")</f>
        <v>−</v>
      </c>
      <c r="I6" s="136" t="str">
        <f>IFERROR('Таблиця 2.7'!G15/'Таблиця 2.7'!G9*100,"−")</f>
        <v>−</v>
      </c>
      <c r="J6" s="136" t="str">
        <f>IFERROR('Таблиця 2.7'!H15/'Таблиця 2.7'!H9*100,"−")</f>
        <v>−</v>
      </c>
      <c r="K6" s="136" t="str">
        <f>IFERROR('Таблиця 2.7'!I15/'Таблиця 2.7'!I9*100,"−")</f>
        <v>−</v>
      </c>
      <c r="L6" s="136" t="str">
        <f>IFERROR('Таблиця 2.7'!J15/'Таблиця 2.7'!J9*100,"−")</f>
        <v>−</v>
      </c>
      <c r="M6" s="219" t="s">
        <v>198</v>
      </c>
      <c r="N6" s="219"/>
    </row>
    <row r="7" spans="1:14" ht="63.75" customHeight="1" x14ac:dyDescent="0.25">
      <c r="A7" s="217" t="s">
        <v>275</v>
      </c>
      <c r="B7" s="217"/>
      <c r="C7" s="45">
        <v>6060</v>
      </c>
      <c r="D7" s="45" t="s">
        <v>133</v>
      </c>
      <c r="E7" s="136" t="str">
        <f>IFERROR('Таблиця 2.7'!C15/'Таблиця 2.7'!C11*100,"−")</f>
        <v>−</v>
      </c>
      <c r="F7" s="136">
        <f>IFERROR('Таблиця 2.7'!D15/'Таблиця 2.7'!D11*100,"−")</f>
        <v>10.13775290572536</v>
      </c>
      <c r="G7" s="136">
        <f>IFERROR('Таблиця 2.7'!E15/'Таблиця 2.7'!E11*100,"−")</f>
        <v>9.5444181058810216</v>
      </c>
      <c r="H7" s="136">
        <f>IFERROR('Таблиця 2.7'!F15/'Таблиця 2.7'!F11*100,"−")</f>
        <v>-4.4391451068616608</v>
      </c>
      <c r="I7" s="136">
        <f>IFERROR('Таблиця 2.7'!G15/'Таблиця 2.7'!G11*100,"−")</f>
        <v>-20.60285714285714</v>
      </c>
      <c r="J7" s="136">
        <f>IFERROR('Таблиця 2.7'!H15/'Таблиця 2.7'!H11*100,"−")</f>
        <v>12.159047619047628</v>
      </c>
      <c r="K7" s="136">
        <f>IFERROR('Таблиця 2.7'!I15/'Таблиця 2.7'!I11*100,"−")</f>
        <v>-5.3182222222222126</v>
      </c>
      <c r="L7" s="136">
        <f>IFERROR('Таблиця 2.7'!J15/'Таблиця 2.7'!J11*100,"−")</f>
        <v>-3.9063999999999965</v>
      </c>
      <c r="M7" s="219" t="s">
        <v>213</v>
      </c>
      <c r="N7" s="219"/>
    </row>
    <row r="8" spans="1:14" ht="80.25" customHeight="1" x14ac:dyDescent="0.25">
      <c r="A8" s="217" t="s">
        <v>276</v>
      </c>
      <c r="B8" s="217"/>
      <c r="C8" s="45">
        <v>6110</v>
      </c>
      <c r="D8" s="45" t="s">
        <v>139</v>
      </c>
      <c r="E8" s="136" t="str">
        <f>IFERROR('Таблиця 2.7'!C9/('Таблиця 2.7'!C18+'Таблиця 2.7'!C19),"−")</f>
        <v>−</v>
      </c>
      <c r="F8" s="136" t="str">
        <f>IFERROR('Таблиця 2.7'!D9/('Таблиця 2.7'!D18+'Таблиця 2.7'!D19),"−")</f>
        <v>−</v>
      </c>
      <c r="G8" s="136" t="str">
        <f>IFERROR('Таблиця 2.7'!E9/('Таблиця 2.7'!E18+'Таблиця 2.7'!E19),"−")</f>
        <v>−</v>
      </c>
      <c r="H8" s="136" t="str">
        <f>IFERROR('Таблиця 2.7'!F9/('Таблиця 2.7'!F18+'Таблиця 2.7'!F19),"−")</f>
        <v>−</v>
      </c>
      <c r="I8" s="136" t="str">
        <f>IFERROR('Таблиця 2.7'!G9/('Таблиця 2.7'!G18+'Таблиця 2.7'!G19),"−")</f>
        <v>−</v>
      </c>
      <c r="J8" s="136" t="str">
        <f>IFERROR('Таблиця 2.7'!H9/('Таблиця 2.7'!H18+'Таблиця 2.7'!H19),"−")</f>
        <v>−</v>
      </c>
      <c r="K8" s="136" t="str">
        <f>IFERROR('Таблиця 2.7'!I9/('Таблиця 2.7'!I18+'Таблиця 2.7'!I19),"−")</f>
        <v>−</v>
      </c>
      <c r="L8" s="136" t="str">
        <f>IFERROR('Таблиця 2.7'!J9/('Таблиця 2.7'!J18+'Таблиця 2.7'!J19),"−")</f>
        <v>−</v>
      </c>
      <c r="M8" s="219" t="s">
        <v>140</v>
      </c>
      <c r="N8" s="219"/>
    </row>
    <row r="9" spans="1:14" ht="76.5" customHeight="1" x14ac:dyDescent="0.25">
      <c r="A9" s="217" t="s">
        <v>277</v>
      </c>
      <c r="B9" s="217"/>
      <c r="C9" s="45">
        <v>6220</v>
      </c>
      <c r="D9" s="45" t="s">
        <v>141</v>
      </c>
      <c r="E9" s="136" t="str">
        <f>IFERROR('Таблиця 2.7'!C7/'Таблиця 2.7'!C6,"−")</f>
        <v>−</v>
      </c>
      <c r="F9" s="136">
        <f>IFERROR('Таблиця 2.7'!D7/'Таблиця 2.7'!D6,"−")</f>
        <v>0.87282662692498747</v>
      </c>
      <c r="G9" s="136">
        <f>IFERROR('Таблиця 2.7'!E7/'Таблиця 2.7'!E6,"−")</f>
        <v>0.87928464977645304</v>
      </c>
      <c r="H9" s="136">
        <f>IFERROR('Таблиця 2.7'!F7/'Таблиця 2.7'!F6,"−")</f>
        <v>0.88474913065076988</v>
      </c>
      <c r="I9" s="136">
        <f>IFERROR('Таблиця 2.7'!G7/'Таблиця 2.7'!G6,"−")</f>
        <v>0.88077496274217582</v>
      </c>
      <c r="J9" s="136">
        <f>IFERROR('Таблиця 2.7'!H7/'Таблиця 2.7'!H6,"−")</f>
        <v>0.88226527570789859</v>
      </c>
      <c r="K9" s="136">
        <f>IFERROR('Таблиця 2.7'!I7/'Таблиця 2.7'!I6,"−")</f>
        <v>0.88375558867362147</v>
      </c>
      <c r="L9" s="136">
        <f>IFERROR('Таблиця 2.7'!J7/'Таблиця 2.7'!J6,"−")</f>
        <v>0.88474913065076988</v>
      </c>
      <c r="M9" s="219" t="s">
        <v>142</v>
      </c>
      <c r="N9" s="219"/>
    </row>
    <row r="12" spans="1:14" ht="36" customHeight="1" x14ac:dyDescent="0.25">
      <c r="A12" s="222" t="s">
        <v>238</v>
      </c>
      <c r="B12" s="222"/>
      <c r="D12" s="223"/>
      <c r="E12" s="223"/>
      <c r="F12" s="223"/>
      <c r="H12" s="194" t="s">
        <v>278</v>
      </c>
      <c r="I12" s="194"/>
      <c r="J12" s="194"/>
      <c r="K12" s="194"/>
      <c r="L12" s="194"/>
      <c r="M12" s="194"/>
      <c r="N12" s="194"/>
    </row>
    <row r="13" spans="1:14" ht="18" x14ac:dyDescent="0.2">
      <c r="A13" s="36"/>
      <c r="D13" s="35" t="s">
        <v>279</v>
      </c>
      <c r="E13" s="35"/>
      <c r="F13" s="116"/>
    </row>
    <row r="16" spans="1:14" ht="36" customHeight="1" x14ac:dyDescent="0.25">
      <c r="A16" s="222" t="s">
        <v>239</v>
      </c>
      <c r="B16" s="222"/>
      <c r="D16" s="223"/>
      <c r="E16" s="223"/>
      <c r="F16" s="223"/>
      <c r="H16" s="194" t="s">
        <v>278</v>
      </c>
      <c r="I16" s="194"/>
      <c r="J16" s="194"/>
      <c r="K16" s="194"/>
      <c r="L16" s="194"/>
      <c r="M16" s="194"/>
      <c r="N16" s="194"/>
    </row>
    <row r="17" spans="4:6" ht="18" x14ac:dyDescent="0.2">
      <c r="D17" s="35" t="s">
        <v>279</v>
      </c>
      <c r="E17" s="35"/>
      <c r="F17" s="116"/>
    </row>
  </sheetData>
  <mergeCells count="27">
    <mergeCell ref="A1:N1"/>
    <mergeCell ref="A2:B3"/>
    <mergeCell ref="C2:C3"/>
    <mergeCell ref="D2:D3"/>
    <mergeCell ref="F2:F3"/>
    <mergeCell ref="G2:G3"/>
    <mergeCell ref="H2:H3"/>
    <mergeCell ref="M2:N3"/>
    <mergeCell ref="E2:E3"/>
    <mergeCell ref="A9:B9"/>
    <mergeCell ref="M9:N9"/>
    <mergeCell ref="A4:B4"/>
    <mergeCell ref="M4:N4"/>
    <mergeCell ref="A5:B5"/>
    <mergeCell ref="M5:N5"/>
    <mergeCell ref="A6:B6"/>
    <mergeCell ref="M6:N6"/>
    <mergeCell ref="A7:B7"/>
    <mergeCell ref="M7:N7"/>
    <mergeCell ref="A8:B8"/>
    <mergeCell ref="M8:N8"/>
    <mergeCell ref="A12:B12"/>
    <mergeCell ref="A16:B16"/>
    <mergeCell ref="D12:F12"/>
    <mergeCell ref="D16:F16"/>
    <mergeCell ref="H12:N12"/>
    <mergeCell ref="H16:N16"/>
  </mergeCells>
  <printOptions horizontalCentered="1"/>
  <pageMargins left="0.39370078740157483" right="0.39370078740157483" top="0.78740157480314965" bottom="0.19685039370078741" header="0" footer="0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view="pageBreakPreview" zoomScale="75" zoomScaleNormal="100" zoomScaleSheetLayoutView="75" workbookViewId="0">
      <selection activeCell="F8" sqref="F8"/>
    </sheetView>
  </sheetViews>
  <sheetFormatPr defaultColWidth="9.140625" defaultRowHeight="15" x14ac:dyDescent="0.2"/>
  <cols>
    <col min="1" max="1" width="75.140625" style="116" customWidth="1"/>
    <col min="2" max="2" width="9.140625" style="116"/>
    <col min="3" max="3" width="17.28515625" style="116" customWidth="1"/>
    <col min="4" max="4" width="16.140625" style="116" customWidth="1"/>
    <col min="5" max="5" width="18" style="116" customWidth="1"/>
    <col min="6" max="6" width="18" style="116" bestFit="1" customWidth="1"/>
    <col min="7" max="7" width="10.85546875" style="116" customWidth="1"/>
    <col min="8" max="8" width="13.5703125" style="116" customWidth="1"/>
    <col min="9" max="9" width="12.5703125" style="116" customWidth="1"/>
    <col min="10" max="10" width="11.85546875" style="116" customWidth="1"/>
    <col min="11" max="16384" width="9.140625" style="116"/>
  </cols>
  <sheetData>
    <row r="1" spans="1:10" ht="73.5" customHeight="1" x14ac:dyDescent="0.25">
      <c r="A1" s="227" t="s">
        <v>355</v>
      </c>
      <c r="B1" s="227"/>
      <c r="C1" s="227"/>
      <c r="D1" s="227"/>
      <c r="E1" s="227"/>
      <c r="F1" s="227"/>
      <c r="G1" s="227"/>
      <c r="H1" s="227"/>
      <c r="I1" s="227"/>
      <c r="J1" s="165" t="s">
        <v>236</v>
      </c>
    </row>
    <row r="2" spans="1:10" ht="56.25" customHeight="1" x14ac:dyDescent="0.2">
      <c r="A2" s="219" t="s">
        <v>94</v>
      </c>
      <c r="B2" s="217" t="s">
        <v>95</v>
      </c>
      <c r="C2" s="196" t="s">
        <v>283</v>
      </c>
      <c r="D2" s="208" t="s">
        <v>235</v>
      </c>
      <c r="E2" s="214" t="s">
        <v>326</v>
      </c>
      <c r="F2" s="208" t="s">
        <v>325</v>
      </c>
      <c r="G2" s="92" t="s">
        <v>232</v>
      </c>
      <c r="H2" s="142" t="s">
        <v>8</v>
      </c>
      <c r="I2" s="142" t="s">
        <v>12</v>
      </c>
      <c r="J2" s="142" t="s">
        <v>16</v>
      </c>
    </row>
    <row r="3" spans="1:10" ht="25.5" customHeight="1" x14ac:dyDescent="0.2">
      <c r="A3" s="219"/>
      <c r="B3" s="217"/>
      <c r="C3" s="196"/>
      <c r="D3" s="208"/>
      <c r="E3" s="214"/>
      <c r="F3" s="208"/>
      <c r="G3" s="93" t="s">
        <v>17</v>
      </c>
      <c r="H3" s="93" t="s">
        <v>17</v>
      </c>
      <c r="I3" s="93" t="s">
        <v>17</v>
      </c>
      <c r="J3" s="93" t="s">
        <v>17</v>
      </c>
    </row>
    <row r="4" spans="1:10" ht="16.5" x14ac:dyDescent="0.2">
      <c r="A4" s="231" t="s">
        <v>219</v>
      </c>
      <c r="B4" s="232"/>
      <c r="C4" s="232"/>
      <c r="D4" s="232"/>
      <c r="E4" s="232"/>
      <c r="F4" s="232"/>
      <c r="G4" s="232"/>
      <c r="H4" s="232"/>
      <c r="I4" s="232"/>
      <c r="J4" s="233"/>
    </row>
    <row r="5" spans="1:10" ht="15.75" x14ac:dyDescent="0.25">
      <c r="A5" s="20" t="s">
        <v>217</v>
      </c>
      <c r="B5" s="23" t="s">
        <v>208</v>
      </c>
      <c r="C5" s="136">
        <f t="shared" ref="C5:J5" si="0">C6-C7</f>
        <v>0</v>
      </c>
      <c r="D5" s="136">
        <f t="shared" si="0"/>
        <v>25.600000000000023</v>
      </c>
      <c r="E5" s="136">
        <f t="shared" si="0"/>
        <v>24.300000000000011</v>
      </c>
      <c r="F5" s="136">
        <f t="shared" si="0"/>
        <v>23.200000000000017</v>
      </c>
      <c r="G5" s="136">
        <f t="shared" si="0"/>
        <v>24</v>
      </c>
      <c r="H5" s="136">
        <f t="shared" si="0"/>
        <v>23.700000000000017</v>
      </c>
      <c r="I5" s="136">
        <f t="shared" si="0"/>
        <v>23.400000000000006</v>
      </c>
      <c r="J5" s="136">
        <f t="shared" si="0"/>
        <v>23.200000000000017</v>
      </c>
    </row>
    <row r="6" spans="1:10" ht="15.75" x14ac:dyDescent="0.25">
      <c r="A6" s="26" t="s">
        <v>199</v>
      </c>
      <c r="B6" s="23">
        <v>7011</v>
      </c>
      <c r="C6" s="23"/>
      <c r="D6" s="24">
        <v>201.3</v>
      </c>
      <c r="E6" s="24">
        <v>201.3</v>
      </c>
      <c r="F6" s="24">
        <v>201.3</v>
      </c>
      <c r="G6" s="143">
        <v>201.3</v>
      </c>
      <c r="H6" s="143">
        <v>201.3</v>
      </c>
      <c r="I6" s="143">
        <v>201.3</v>
      </c>
      <c r="J6" s="143">
        <v>201.3</v>
      </c>
    </row>
    <row r="7" spans="1:10" ht="15.75" x14ac:dyDescent="0.25">
      <c r="A7" s="26" t="s">
        <v>200</v>
      </c>
      <c r="B7" s="23">
        <v>7012</v>
      </c>
      <c r="C7" s="23"/>
      <c r="D7" s="24">
        <v>175.7</v>
      </c>
      <c r="E7" s="24">
        <v>177</v>
      </c>
      <c r="F7" s="24">
        <v>178.1</v>
      </c>
      <c r="G7" s="143">
        <v>177.3</v>
      </c>
      <c r="H7" s="143">
        <v>177.6</v>
      </c>
      <c r="I7" s="143">
        <v>177.9</v>
      </c>
      <c r="J7" s="143">
        <v>178.1</v>
      </c>
    </row>
    <row r="8" spans="1:10" ht="15.75" x14ac:dyDescent="0.25">
      <c r="A8" s="20" t="s">
        <v>201</v>
      </c>
      <c r="B8" s="23">
        <v>7020</v>
      </c>
      <c r="C8" s="23"/>
      <c r="D8" s="24"/>
      <c r="E8" s="24"/>
      <c r="F8" s="24"/>
      <c r="G8" s="143"/>
      <c r="H8" s="143"/>
      <c r="I8" s="143"/>
      <c r="J8" s="143"/>
    </row>
    <row r="9" spans="1:10" ht="15.75" x14ac:dyDescent="0.25">
      <c r="A9" s="20" t="s">
        <v>202</v>
      </c>
      <c r="B9" s="23">
        <v>7030</v>
      </c>
      <c r="C9" s="23"/>
      <c r="D9" s="24"/>
      <c r="E9" s="24"/>
      <c r="F9" s="24"/>
      <c r="G9" s="143"/>
      <c r="H9" s="143"/>
      <c r="I9" s="143"/>
      <c r="J9" s="143"/>
    </row>
    <row r="10" spans="1:10" ht="15.75" x14ac:dyDescent="0.2">
      <c r="A10" s="228" t="s">
        <v>220</v>
      </c>
      <c r="B10" s="229"/>
      <c r="C10" s="229"/>
      <c r="D10" s="229"/>
      <c r="E10" s="229"/>
      <c r="F10" s="229"/>
      <c r="G10" s="229"/>
      <c r="H10" s="229"/>
      <c r="I10" s="229"/>
      <c r="J10" s="230"/>
    </row>
    <row r="11" spans="1:10" ht="15.75" x14ac:dyDescent="0.25">
      <c r="A11" s="20" t="s">
        <v>209</v>
      </c>
      <c r="B11" s="23">
        <v>8010</v>
      </c>
      <c r="C11" s="23"/>
      <c r="D11" s="24">
        <v>929.2</v>
      </c>
      <c r="E11" s="24">
        <v>885.9</v>
      </c>
      <c r="F11" s="25">
        <v>889</v>
      </c>
      <c r="G11" s="143">
        <v>210</v>
      </c>
      <c r="H11" s="143">
        <v>210</v>
      </c>
      <c r="I11" s="143">
        <v>225</v>
      </c>
      <c r="J11" s="143">
        <v>250</v>
      </c>
    </row>
    <row r="12" spans="1:10" ht="15.75" x14ac:dyDescent="0.25">
      <c r="A12" s="20" t="s">
        <v>210</v>
      </c>
      <c r="B12" s="23">
        <v>8020</v>
      </c>
      <c r="C12" s="23"/>
      <c r="D12" s="24">
        <v>835.5</v>
      </c>
      <c r="E12" s="24">
        <v>801.8</v>
      </c>
      <c r="F12" s="25">
        <v>870</v>
      </c>
      <c r="G12" s="143">
        <v>210</v>
      </c>
      <c r="H12" s="143">
        <v>180</v>
      </c>
      <c r="I12" s="143">
        <v>210</v>
      </c>
      <c r="J12" s="143">
        <v>210</v>
      </c>
    </row>
    <row r="13" spans="1:10" ht="15.75" x14ac:dyDescent="0.25">
      <c r="A13" s="20" t="s">
        <v>211</v>
      </c>
      <c r="B13" s="23">
        <v>8030</v>
      </c>
      <c r="C13" s="136">
        <f t="shared" ref="C13:J13" si="1">C11-C12</f>
        <v>0</v>
      </c>
      <c r="D13" s="136">
        <f t="shared" si="1"/>
        <v>93.700000000000045</v>
      </c>
      <c r="E13" s="136">
        <f t="shared" si="1"/>
        <v>84.100000000000023</v>
      </c>
      <c r="F13" s="136">
        <f t="shared" si="1"/>
        <v>19</v>
      </c>
      <c r="G13" s="136">
        <f t="shared" si="1"/>
        <v>0</v>
      </c>
      <c r="H13" s="136">
        <f t="shared" si="1"/>
        <v>30</v>
      </c>
      <c r="I13" s="136">
        <f t="shared" si="1"/>
        <v>15</v>
      </c>
      <c r="J13" s="136">
        <f t="shared" si="1"/>
        <v>40</v>
      </c>
    </row>
    <row r="14" spans="1:10" ht="15.75" x14ac:dyDescent="0.25">
      <c r="A14" s="20" t="s">
        <v>55</v>
      </c>
      <c r="B14" s="23">
        <v>8040</v>
      </c>
      <c r="C14" s="136">
        <f>'Таблиця 2.1'!C74</f>
        <v>0</v>
      </c>
      <c r="D14" s="136">
        <f>'Таблиця 2.1'!D74</f>
        <v>94.200000000000045</v>
      </c>
      <c r="E14" s="136">
        <f>'Таблиця 2.1'!E74</f>
        <v>84.553999999999974</v>
      </c>
      <c r="F14" s="136">
        <f>'Таблиця 2.1'!F74</f>
        <v>-39.464000000000169</v>
      </c>
      <c r="G14" s="136">
        <f>'Таблиця 2.1'!J74</f>
        <v>-43.265999999999991</v>
      </c>
      <c r="H14" s="136">
        <f>'Таблиця 2.1'!O74</f>
        <v>25.53400000000002</v>
      </c>
      <c r="I14" s="136">
        <f>'Таблиця 2.1'!S74</f>
        <v>-11.96599999999998</v>
      </c>
      <c r="J14" s="136">
        <f>'Таблиця 2.1'!W74</f>
        <v>-9.7659999999999911</v>
      </c>
    </row>
    <row r="15" spans="1:10" ht="15.75" x14ac:dyDescent="0.25">
      <c r="A15" s="20" t="s">
        <v>212</v>
      </c>
      <c r="B15" s="23">
        <v>8050</v>
      </c>
      <c r="C15" s="136">
        <f>'Таблиця 2.1'!C89</f>
        <v>0</v>
      </c>
      <c r="D15" s="136">
        <f>'Таблиця 2.1'!D89</f>
        <v>94.200000000000045</v>
      </c>
      <c r="E15" s="136">
        <f>'Таблиця 2.1'!E89</f>
        <v>84.553999999999974</v>
      </c>
      <c r="F15" s="136">
        <f>'Таблиця 2.1'!F89</f>
        <v>-39.464000000000169</v>
      </c>
      <c r="G15" s="136">
        <f>'Таблиця 2.1'!J89</f>
        <v>-43.265999999999991</v>
      </c>
      <c r="H15" s="136">
        <f>'Таблиця 2.1'!O89</f>
        <v>25.53400000000002</v>
      </c>
      <c r="I15" s="136">
        <f>'Таблиця 2.1'!S89</f>
        <v>-11.96599999999998</v>
      </c>
      <c r="J15" s="136">
        <f>'Таблиця 2.1'!W89</f>
        <v>-9.7659999999999911</v>
      </c>
    </row>
    <row r="16" spans="1:10" ht="15.75" x14ac:dyDescent="0.2">
      <c r="A16" s="228" t="s">
        <v>221</v>
      </c>
      <c r="B16" s="229"/>
      <c r="C16" s="229"/>
      <c r="D16" s="229"/>
      <c r="E16" s="229"/>
      <c r="F16" s="229"/>
      <c r="G16" s="229"/>
      <c r="H16" s="229"/>
      <c r="I16" s="229"/>
      <c r="J16" s="230"/>
    </row>
    <row r="17" spans="1:10" ht="15.75" x14ac:dyDescent="0.25">
      <c r="A17" s="20" t="s">
        <v>203</v>
      </c>
      <c r="B17" s="23">
        <v>9010</v>
      </c>
      <c r="C17" s="136">
        <f>C18+C19+C20</f>
        <v>0</v>
      </c>
      <c r="D17" s="136">
        <f t="shared" ref="D17:J17" si="2">D18+D19+D20</f>
        <v>0</v>
      </c>
      <c r="E17" s="136">
        <f t="shared" si="2"/>
        <v>0</v>
      </c>
      <c r="F17" s="136">
        <f t="shared" si="2"/>
        <v>0</v>
      </c>
      <c r="G17" s="136">
        <f t="shared" si="2"/>
        <v>0</v>
      </c>
      <c r="H17" s="136">
        <f t="shared" si="2"/>
        <v>0</v>
      </c>
      <c r="I17" s="136">
        <f t="shared" si="2"/>
        <v>0</v>
      </c>
      <c r="J17" s="136">
        <f t="shared" si="2"/>
        <v>0</v>
      </c>
    </row>
    <row r="18" spans="1:10" ht="15.75" x14ac:dyDescent="0.25">
      <c r="A18" s="26" t="s">
        <v>204</v>
      </c>
      <c r="B18" s="23">
        <v>9020</v>
      </c>
      <c r="C18" s="23"/>
      <c r="D18" s="28"/>
      <c r="E18" s="24"/>
      <c r="F18" s="25"/>
      <c r="G18" s="143"/>
      <c r="H18" s="143"/>
      <c r="I18" s="143"/>
      <c r="J18" s="143"/>
    </row>
    <row r="19" spans="1:10" ht="15.75" x14ac:dyDescent="0.25">
      <c r="A19" s="26" t="s">
        <v>205</v>
      </c>
      <c r="B19" s="23">
        <v>9030</v>
      </c>
      <c r="C19" s="23"/>
      <c r="D19" s="28"/>
      <c r="E19" s="24"/>
      <c r="F19" s="25"/>
      <c r="G19" s="143"/>
      <c r="H19" s="143"/>
      <c r="I19" s="143"/>
      <c r="J19" s="143"/>
    </row>
    <row r="20" spans="1:10" ht="15.75" x14ac:dyDescent="0.25">
      <c r="A20" s="26" t="s">
        <v>206</v>
      </c>
      <c r="B20" s="23">
        <v>9040</v>
      </c>
      <c r="C20" s="23"/>
      <c r="D20" s="28"/>
      <c r="E20" s="24"/>
      <c r="F20" s="25"/>
      <c r="G20" s="143"/>
      <c r="H20" s="143"/>
      <c r="I20" s="143"/>
      <c r="J20" s="143"/>
    </row>
    <row r="21" spans="1:10" ht="15.75" x14ac:dyDescent="0.25">
      <c r="A21" s="20" t="s">
        <v>207</v>
      </c>
      <c r="B21" s="23">
        <v>9050</v>
      </c>
      <c r="C21" s="136">
        <f>C22+C23+C24</f>
        <v>0</v>
      </c>
      <c r="D21" s="136">
        <f t="shared" ref="D21:J21" si="3">D22+D23+D24</f>
        <v>0</v>
      </c>
      <c r="E21" s="136">
        <f t="shared" si="3"/>
        <v>0</v>
      </c>
      <c r="F21" s="136">
        <f t="shared" si="3"/>
        <v>0</v>
      </c>
      <c r="G21" s="136">
        <f t="shared" si="3"/>
        <v>0</v>
      </c>
      <c r="H21" s="136">
        <f t="shared" si="3"/>
        <v>0</v>
      </c>
      <c r="I21" s="136">
        <f t="shared" si="3"/>
        <v>0</v>
      </c>
      <c r="J21" s="136">
        <f t="shared" si="3"/>
        <v>0</v>
      </c>
    </row>
    <row r="22" spans="1:10" ht="15.75" x14ac:dyDescent="0.25">
      <c r="A22" s="26" t="s">
        <v>204</v>
      </c>
      <c r="B22" s="23">
        <v>9060</v>
      </c>
      <c r="C22" s="23"/>
      <c r="D22" s="24"/>
      <c r="E22" s="24"/>
      <c r="F22" s="25"/>
      <c r="G22" s="143"/>
      <c r="H22" s="143"/>
      <c r="I22" s="143"/>
      <c r="J22" s="143"/>
    </row>
    <row r="23" spans="1:10" ht="15.75" x14ac:dyDescent="0.25">
      <c r="A23" s="26" t="s">
        <v>205</v>
      </c>
      <c r="B23" s="23">
        <v>9070</v>
      </c>
      <c r="C23" s="23"/>
      <c r="D23" s="24"/>
      <c r="E23" s="24"/>
      <c r="F23" s="25"/>
      <c r="G23" s="143"/>
      <c r="H23" s="143"/>
      <c r="I23" s="143"/>
      <c r="J23" s="143"/>
    </row>
    <row r="24" spans="1:10" ht="15.75" x14ac:dyDescent="0.25">
      <c r="A24" s="26" t="s">
        <v>206</v>
      </c>
      <c r="B24" s="23">
        <v>9090</v>
      </c>
      <c r="C24" s="23"/>
      <c r="D24" s="24"/>
      <c r="E24" s="24"/>
      <c r="F24" s="25"/>
      <c r="G24" s="143"/>
      <c r="H24" s="143"/>
      <c r="I24" s="143"/>
      <c r="J24" s="143"/>
    </row>
    <row r="25" spans="1:10" ht="15.75" x14ac:dyDescent="0.25">
      <c r="A25" s="37"/>
      <c r="B25" s="38"/>
      <c r="C25" s="38"/>
      <c r="D25" s="39"/>
      <c r="E25" s="39"/>
      <c r="F25" s="40"/>
    </row>
    <row r="27" spans="1:10" ht="18" customHeight="1" x14ac:dyDescent="0.25">
      <c r="A27" s="166" t="s">
        <v>238</v>
      </c>
      <c r="B27" s="223"/>
      <c r="C27" s="223"/>
      <c r="D27" s="223"/>
      <c r="E27" s="194" t="s">
        <v>278</v>
      </c>
      <c r="F27" s="194"/>
      <c r="G27" s="194"/>
    </row>
    <row r="28" spans="1:10" ht="18" x14ac:dyDescent="0.2">
      <c r="A28" s="89"/>
      <c r="B28" s="35" t="s">
        <v>280</v>
      </c>
      <c r="C28" s="35"/>
      <c r="E28" s="89"/>
      <c r="F28" s="89"/>
      <c r="G28" s="89"/>
    </row>
    <row r="29" spans="1:10" x14ac:dyDescent="0.2">
      <c r="A29" s="89"/>
      <c r="B29" s="89"/>
      <c r="C29" s="89"/>
      <c r="D29" s="89"/>
      <c r="E29" s="89"/>
      <c r="F29" s="89"/>
      <c r="G29" s="89"/>
    </row>
    <row r="30" spans="1:10" ht="18" customHeight="1" x14ac:dyDescent="0.25">
      <c r="A30" s="166" t="s">
        <v>339</v>
      </c>
      <c r="B30" s="223"/>
      <c r="C30" s="223"/>
      <c r="D30" s="223"/>
      <c r="E30" s="194" t="s">
        <v>278</v>
      </c>
      <c r="F30" s="194"/>
      <c r="G30" s="194"/>
    </row>
    <row r="31" spans="1:10" ht="18" x14ac:dyDescent="0.2">
      <c r="A31" s="89"/>
      <c r="B31" s="35" t="s">
        <v>280</v>
      </c>
      <c r="C31" s="35"/>
      <c r="E31" s="89"/>
      <c r="F31" s="89"/>
      <c r="G31" s="89"/>
    </row>
    <row r="32" spans="1:10" ht="40.9" customHeight="1" x14ac:dyDescent="0.2"/>
  </sheetData>
  <mergeCells count="14">
    <mergeCell ref="A1:I1"/>
    <mergeCell ref="B27:D27"/>
    <mergeCell ref="B30:D30"/>
    <mergeCell ref="E27:G27"/>
    <mergeCell ref="E30:G30"/>
    <mergeCell ref="C2:C3"/>
    <mergeCell ref="A10:J10"/>
    <mergeCell ref="A4:J4"/>
    <mergeCell ref="A16:J16"/>
    <mergeCell ref="A2:A3"/>
    <mergeCell ref="B2:B3"/>
    <mergeCell ref="D2:D3"/>
    <mergeCell ref="E2:E3"/>
    <mergeCell ref="F2:F3"/>
  </mergeCells>
  <printOptions horizontalCentered="1"/>
  <pageMargins left="0.39370078740157483" right="0.39370078740157483" top="0.59055118110236227" bottom="0.39370078740157483" header="0" footer="0"/>
  <pageSetup paperSize="9" scale="68" fitToHeight="0" orientation="landscape" r:id="rId1"/>
  <ignoredErrors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8</vt:i4>
      </vt:variant>
    </vt:vector>
  </HeadingPairs>
  <TitlesOfParts>
    <vt:vector size="16" baseType="lpstr">
      <vt:lpstr>Титульний лист</vt:lpstr>
      <vt:lpstr>Таблиця 2.1</vt:lpstr>
      <vt:lpstr>Таблиця 2.2</vt:lpstr>
      <vt:lpstr>Таблиця 2.3</vt:lpstr>
      <vt:lpstr>Таблиця 2.4</vt:lpstr>
      <vt:lpstr>Таблиця 2.5</vt:lpstr>
      <vt:lpstr>Таблиця 2.6</vt:lpstr>
      <vt:lpstr>Таблиця 2.7</vt:lpstr>
      <vt:lpstr>'Таблиця 2.1'!Заголовки_для_друку</vt:lpstr>
      <vt:lpstr>'Таблиця 2.2'!Заголовки_для_друку</vt:lpstr>
      <vt:lpstr>'Таблиця 2.4'!Заголовки_для_друку</vt:lpstr>
      <vt:lpstr>'Таблиця 2.1'!Область_друку</vt:lpstr>
      <vt:lpstr>'Таблиця 2.4'!Область_друку</vt:lpstr>
      <vt:lpstr>'Таблиця 2.6'!Область_друку</vt:lpstr>
      <vt:lpstr>'Таблиця 2.7'!Область_друку</vt:lpstr>
      <vt:lpstr>'Титульний лист'!Область_друку</vt:lpstr>
    </vt:vector>
  </TitlesOfParts>
  <Manager>Horbachova.Iryna@lvivcity.gov.ua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Zabrotska.Olena@lvivcity.gov.ua</dc:creator>
  <cp:lastModifiedBy>Наталка</cp:lastModifiedBy>
  <cp:lastPrinted>2026-03-19T16:12:46Z</cp:lastPrinted>
  <dcterms:created xsi:type="dcterms:W3CDTF">2015-06-05T18:19:34Z</dcterms:created>
  <dcterms:modified xsi:type="dcterms:W3CDTF">2026-04-23T06:05:11Z</dcterms:modified>
</cp:coreProperties>
</file>